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Z:\АРМы\Пятилетка 2010-2013\Планы отчеты для Минэнерго\2021\Отчет 4 квартал 2021\Годовой\Папка 1_Отчетность АО ДГК за 2021 год\"/>
    </mc:Choice>
  </mc:AlternateContent>
  <bookViews>
    <workbookView xWindow="0" yWindow="0" windowWidth="28260" windowHeight="12240"/>
  </bookViews>
  <sheets>
    <sheet name="9 истч" sheetId="1" r:id="rId1"/>
  </sheets>
  <definedNames>
    <definedName name="_xlnm._FilterDatabase" localSheetId="0" hidden="1">'9 истч'!$A$24:$BE$451</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E442" i="1" l="1"/>
  <c r="Z442" i="1"/>
  <c r="U442" i="1"/>
  <c r="P442" i="1"/>
  <c r="K442" i="1"/>
  <c r="E442" i="1"/>
  <c r="F442" i="1" s="1"/>
  <c r="D442" i="1"/>
  <c r="AE441" i="1"/>
  <c r="Z441" i="1"/>
  <c r="U441" i="1"/>
  <c r="P441" i="1"/>
  <c r="K441" i="1"/>
  <c r="E441" i="1"/>
  <c r="F441" i="1" s="1"/>
  <c r="D441" i="1"/>
  <c r="AE440" i="1"/>
  <c r="Z440" i="1"/>
  <c r="U440" i="1"/>
  <c r="P440" i="1"/>
  <c r="K440" i="1"/>
  <c r="E440" i="1"/>
  <c r="F440" i="1" s="1"/>
  <c r="D440" i="1"/>
  <c r="AE439" i="1"/>
  <c r="Z439" i="1"/>
  <c r="U439" i="1"/>
  <c r="P439" i="1"/>
  <c r="K439" i="1"/>
  <c r="E439" i="1"/>
  <c r="F439" i="1" s="1"/>
  <c r="D439" i="1"/>
  <c r="AE438" i="1"/>
  <c r="Z438" i="1"/>
  <c r="U438" i="1"/>
  <c r="P438" i="1"/>
  <c r="K438" i="1"/>
  <c r="E438" i="1"/>
  <c r="F438" i="1" s="1"/>
  <c r="D438" i="1"/>
  <c r="AE437" i="1"/>
  <c r="Z437" i="1"/>
  <c r="U437" i="1"/>
  <c r="P437" i="1"/>
  <c r="K437" i="1"/>
  <c r="E437" i="1"/>
  <c r="F437" i="1" s="1"/>
  <c r="D437" i="1"/>
  <c r="AE436" i="1"/>
  <c r="Z436" i="1"/>
  <c r="U436" i="1"/>
  <c r="P436" i="1"/>
  <c r="K436" i="1"/>
  <c r="E436" i="1"/>
  <c r="F436" i="1" s="1"/>
  <c r="D436" i="1"/>
  <c r="AE435" i="1"/>
  <c r="AF435" i="1" s="1"/>
  <c r="Z435" i="1"/>
  <c r="V435" i="1"/>
  <c r="U435" i="1"/>
  <c r="P435" i="1"/>
  <c r="L435" i="1"/>
  <c r="K435" i="1"/>
  <c r="E435" i="1"/>
  <c r="F435" i="1" s="1"/>
  <c r="G435" i="1" s="1"/>
  <c r="D435" i="1"/>
  <c r="AE434" i="1"/>
  <c r="Z434" i="1"/>
  <c r="U434" i="1"/>
  <c r="P434" i="1"/>
  <c r="K434" i="1"/>
  <c r="E434" i="1"/>
  <c r="F434" i="1" s="1"/>
  <c r="D434" i="1"/>
  <c r="AE433" i="1"/>
  <c r="Z433" i="1"/>
  <c r="U433" i="1"/>
  <c r="P433" i="1"/>
  <c r="K433" i="1"/>
  <c r="E433" i="1"/>
  <c r="F433" i="1" s="1"/>
  <c r="D433" i="1"/>
  <c r="AE432" i="1"/>
  <c r="Z432" i="1"/>
  <c r="U432" i="1"/>
  <c r="P432" i="1"/>
  <c r="K432" i="1"/>
  <c r="L432" i="1" s="1"/>
  <c r="G432" i="1"/>
  <c r="F432" i="1"/>
  <c r="E432" i="1"/>
  <c r="D432" i="1"/>
  <c r="AF431" i="1"/>
  <c r="AE431" i="1"/>
  <c r="Z431" i="1"/>
  <c r="U431" i="1"/>
  <c r="V431" i="1" s="1"/>
  <c r="T431" i="1"/>
  <c r="E431" i="1" s="1"/>
  <c r="F431" i="1" s="1"/>
  <c r="G431" i="1" s="1"/>
  <c r="S431" i="1"/>
  <c r="P431" i="1"/>
  <c r="L431" i="1"/>
  <c r="K431" i="1"/>
  <c r="J431" i="1"/>
  <c r="I431" i="1"/>
  <c r="D431" i="1"/>
  <c r="AE430" i="1"/>
  <c r="Z430" i="1"/>
  <c r="V430" i="1"/>
  <c r="U430" i="1"/>
  <c r="P430" i="1"/>
  <c r="K430" i="1"/>
  <c r="E430" i="1"/>
  <c r="F430" i="1" s="1"/>
  <c r="G430" i="1" s="1"/>
  <c r="D430" i="1"/>
  <c r="AE429" i="1"/>
  <c r="Z429" i="1"/>
  <c r="U429" i="1"/>
  <c r="P429" i="1"/>
  <c r="K429" i="1"/>
  <c r="E429" i="1"/>
  <c r="F429" i="1" s="1"/>
  <c r="D429" i="1"/>
  <c r="AF428" i="1"/>
  <c r="AE428" i="1"/>
  <c r="AA428" i="1"/>
  <c r="Z428" i="1"/>
  <c r="V428" i="1"/>
  <c r="U428" i="1"/>
  <c r="Q428" i="1"/>
  <c r="P428" i="1"/>
  <c r="K428" i="1"/>
  <c r="L428" i="1" s="1"/>
  <c r="G428" i="1"/>
  <c r="F428" i="1"/>
  <c r="E428" i="1"/>
  <c r="D428" i="1"/>
  <c r="AE427" i="1"/>
  <c r="Z427" i="1"/>
  <c r="U427" i="1"/>
  <c r="P427" i="1"/>
  <c r="K427" i="1"/>
  <c r="F427" i="1"/>
  <c r="E427" i="1"/>
  <c r="D427" i="1"/>
  <c r="AF423" i="1"/>
  <c r="AE423" i="1"/>
  <c r="Z423" i="1"/>
  <c r="AA423" i="1" s="1"/>
  <c r="U423" i="1"/>
  <c r="P423" i="1"/>
  <c r="K423" i="1"/>
  <c r="L423" i="1" s="1"/>
  <c r="G423" i="1"/>
  <c r="F423" i="1"/>
  <c r="E423" i="1"/>
  <c r="D423" i="1"/>
  <c r="AE421" i="1"/>
  <c r="Z421" i="1"/>
  <c r="U421" i="1"/>
  <c r="P421" i="1"/>
  <c r="K421" i="1"/>
  <c r="F421" i="1"/>
  <c r="E421" i="1"/>
  <c r="D421" i="1"/>
  <c r="AE419" i="1"/>
  <c r="Z419" i="1"/>
  <c r="U419" i="1"/>
  <c r="P419" i="1"/>
  <c r="K419" i="1"/>
  <c r="F419" i="1"/>
  <c r="E419" i="1"/>
  <c r="D419" i="1"/>
  <c r="AE418" i="1"/>
  <c r="Z418" i="1"/>
  <c r="U418" i="1"/>
  <c r="P418" i="1"/>
  <c r="K418" i="1"/>
  <c r="F418" i="1"/>
  <c r="E418" i="1"/>
  <c r="D418" i="1"/>
  <c r="AF417" i="1"/>
  <c r="AE417" i="1"/>
  <c r="Z417" i="1"/>
  <c r="AA417" i="1" s="1"/>
  <c r="V417" i="1"/>
  <c r="U417" i="1"/>
  <c r="K417" i="1"/>
  <c r="L417" i="1" s="1"/>
  <c r="E417" i="1"/>
  <c r="F417" i="1" s="1"/>
  <c r="G417" i="1" s="1"/>
  <c r="D417" i="1"/>
  <c r="AE416" i="1"/>
  <c r="Z416" i="1"/>
  <c r="U416" i="1"/>
  <c r="P416" i="1"/>
  <c r="K416" i="1"/>
  <c r="E416" i="1"/>
  <c r="F416" i="1" s="1"/>
  <c r="D416" i="1"/>
  <c r="AF415" i="1"/>
  <c r="AD415" i="1"/>
  <c r="AE415" i="1" s="1"/>
  <c r="AC415" i="1"/>
  <c r="AA415" i="1"/>
  <c r="Z415" i="1"/>
  <c r="U415" i="1"/>
  <c r="V415" i="1" s="1"/>
  <c r="P415" i="1"/>
  <c r="O415" i="1"/>
  <c r="N415" i="1"/>
  <c r="K415" i="1"/>
  <c r="L415" i="1" s="1"/>
  <c r="J415" i="1"/>
  <c r="I415" i="1"/>
  <c r="F415" i="1"/>
  <c r="G415" i="1" s="1"/>
  <c r="E415" i="1"/>
  <c r="D415" i="1"/>
  <c r="AE414" i="1"/>
  <c r="AF414" i="1" s="1"/>
  <c r="AD414" i="1"/>
  <c r="AC414" i="1"/>
  <c r="Z414" i="1"/>
  <c r="AA414" i="1" s="1"/>
  <c r="T414" i="1"/>
  <c r="S414" i="1"/>
  <c r="P414" i="1"/>
  <c r="J414" i="1"/>
  <c r="I414" i="1"/>
  <c r="E414" i="1"/>
  <c r="AF413" i="1"/>
  <c r="AE413" i="1"/>
  <c r="AA413" i="1"/>
  <c r="Z413" i="1"/>
  <c r="V413" i="1"/>
  <c r="U413" i="1"/>
  <c r="P413" i="1"/>
  <c r="L413" i="1"/>
  <c r="K413" i="1"/>
  <c r="F413" i="1"/>
  <c r="G413" i="1" s="1"/>
  <c r="E413" i="1"/>
  <c r="D413" i="1"/>
  <c r="AE409" i="1"/>
  <c r="AF409" i="1" s="1"/>
  <c r="AA409" i="1"/>
  <c r="Z409" i="1"/>
  <c r="U409" i="1"/>
  <c r="V409" i="1" s="1"/>
  <c r="Q409" i="1"/>
  <c r="P409" i="1"/>
  <c r="K409" i="1"/>
  <c r="L409" i="1" s="1"/>
  <c r="E409" i="1"/>
  <c r="D409" i="1"/>
  <c r="F409" i="1" s="1"/>
  <c r="G409" i="1" s="1"/>
  <c r="AE407" i="1"/>
  <c r="Z407" i="1"/>
  <c r="U407" i="1"/>
  <c r="P407" i="1"/>
  <c r="K407" i="1"/>
  <c r="E407" i="1"/>
  <c r="D407" i="1"/>
  <c r="F407" i="1" s="1"/>
  <c r="AE405" i="1"/>
  <c r="Z405" i="1"/>
  <c r="U405" i="1"/>
  <c r="P405" i="1"/>
  <c r="K405" i="1"/>
  <c r="E405" i="1"/>
  <c r="D405" i="1"/>
  <c r="K404" i="1"/>
  <c r="L404" i="1" s="1"/>
  <c r="F404" i="1"/>
  <c r="G404" i="1" s="1"/>
  <c r="E404" i="1"/>
  <c r="D404" i="1"/>
  <c r="AE403" i="1"/>
  <c r="AF403" i="1" s="1"/>
  <c r="Z403" i="1"/>
  <c r="AA403" i="1" s="1"/>
  <c r="U403" i="1"/>
  <c r="V403" i="1" s="1"/>
  <c r="K403" i="1"/>
  <c r="L403" i="1" s="1"/>
  <c r="F403" i="1"/>
  <c r="G403" i="1" s="1"/>
  <c r="E403" i="1"/>
  <c r="D403" i="1"/>
  <c r="AE402" i="1"/>
  <c r="Z402" i="1"/>
  <c r="U402" i="1"/>
  <c r="K402" i="1"/>
  <c r="E402" i="1"/>
  <c r="F402" i="1" s="1"/>
  <c r="D402" i="1"/>
  <c r="AD401" i="1"/>
  <c r="AC401" i="1"/>
  <c r="Y401" i="1"/>
  <c r="X401" i="1"/>
  <c r="T401" i="1"/>
  <c r="S401" i="1"/>
  <c r="O401" i="1"/>
  <c r="P401" i="1" s="1"/>
  <c r="L401" i="1"/>
  <c r="K401" i="1"/>
  <c r="J401" i="1"/>
  <c r="I401" i="1"/>
  <c r="D401" i="1"/>
  <c r="AC400" i="1"/>
  <c r="X400" i="1"/>
  <c r="S400" i="1"/>
  <c r="Q400" i="1"/>
  <c r="O400" i="1"/>
  <c r="P400" i="1" s="1"/>
  <c r="N400" i="1"/>
  <c r="L400" i="1"/>
  <c r="J400" i="1"/>
  <c r="K400" i="1" s="1"/>
  <c r="I400" i="1"/>
  <c r="D400" i="1"/>
  <c r="AC399" i="1"/>
  <c r="X399" i="1"/>
  <c r="O399" i="1"/>
  <c r="P399" i="1" s="1"/>
  <c r="Q399" i="1" s="1"/>
  <c r="N399" i="1"/>
  <c r="I399" i="1"/>
  <c r="AE398" i="1"/>
  <c r="Z398" i="1"/>
  <c r="U398" i="1"/>
  <c r="P398" i="1"/>
  <c r="K398" i="1"/>
  <c r="E398" i="1"/>
  <c r="F398" i="1" s="1"/>
  <c r="D398" i="1"/>
  <c r="AE390" i="1"/>
  <c r="Z390" i="1"/>
  <c r="U390" i="1"/>
  <c r="V390" i="1" s="1"/>
  <c r="P390" i="1"/>
  <c r="K390" i="1"/>
  <c r="E390" i="1"/>
  <c r="F390" i="1" s="1"/>
  <c r="G390" i="1" s="1"/>
  <c r="D390" i="1"/>
  <c r="AE388" i="1"/>
  <c r="AF388" i="1" s="1"/>
  <c r="AA388" i="1"/>
  <c r="Z388" i="1"/>
  <c r="U388" i="1"/>
  <c r="V388" i="1" s="1"/>
  <c r="Q388" i="1"/>
  <c r="P388" i="1"/>
  <c r="K388" i="1"/>
  <c r="L388" i="1" s="1"/>
  <c r="G388" i="1"/>
  <c r="E388" i="1"/>
  <c r="F388" i="1" s="1"/>
  <c r="D388" i="1"/>
  <c r="AF387" i="1"/>
  <c r="AD387" i="1"/>
  <c r="AE387" i="1" s="1"/>
  <c r="AC387" i="1"/>
  <c r="Y387" i="1"/>
  <c r="X387" i="1"/>
  <c r="Z387" i="1" s="1"/>
  <c r="AA387" i="1" s="1"/>
  <c r="T387" i="1"/>
  <c r="S387" i="1"/>
  <c r="U387" i="1" s="1"/>
  <c r="V387" i="1" s="1"/>
  <c r="Q387" i="1"/>
  <c r="O387" i="1"/>
  <c r="N387" i="1"/>
  <c r="P387" i="1" s="1"/>
  <c r="L387" i="1"/>
  <c r="J387" i="1"/>
  <c r="I387" i="1"/>
  <c r="K387" i="1" s="1"/>
  <c r="E387" i="1"/>
  <c r="D387" i="1"/>
  <c r="F387" i="1" s="1"/>
  <c r="G387" i="1" s="1"/>
  <c r="AD384" i="1"/>
  <c r="AE384" i="1" s="1"/>
  <c r="AF384" i="1" s="1"/>
  <c r="AC384" i="1"/>
  <c r="AA384" i="1"/>
  <c r="Z384" i="1"/>
  <c r="U384" i="1"/>
  <c r="V384" i="1" s="1"/>
  <c r="Q384" i="1"/>
  <c r="O384" i="1"/>
  <c r="P384" i="1" s="1"/>
  <c r="N384" i="1"/>
  <c r="D384" i="1" s="1"/>
  <c r="L384" i="1"/>
  <c r="K384" i="1"/>
  <c r="E384" i="1"/>
  <c r="F384" i="1" s="1"/>
  <c r="G384" i="1" s="1"/>
  <c r="AE383" i="1"/>
  <c r="Z383" i="1"/>
  <c r="U383" i="1"/>
  <c r="P383" i="1"/>
  <c r="K383" i="1"/>
  <c r="E383" i="1"/>
  <c r="F383" i="1" s="1"/>
  <c r="D383" i="1"/>
  <c r="AE381" i="1"/>
  <c r="Z381" i="1"/>
  <c r="U381" i="1"/>
  <c r="P381" i="1"/>
  <c r="K381" i="1"/>
  <c r="E381" i="1"/>
  <c r="F381" i="1" s="1"/>
  <c r="D381" i="1"/>
  <c r="K380" i="1"/>
  <c r="E380" i="1"/>
  <c r="F380" i="1" s="1"/>
  <c r="D380" i="1"/>
  <c r="AE379" i="1"/>
  <c r="Z379" i="1"/>
  <c r="U379" i="1"/>
  <c r="K379" i="1"/>
  <c r="E379" i="1"/>
  <c r="D379" i="1"/>
  <c r="AE378" i="1"/>
  <c r="Z378" i="1"/>
  <c r="U378" i="1"/>
  <c r="K378" i="1"/>
  <c r="E378" i="1"/>
  <c r="F378" i="1" s="1"/>
  <c r="D378" i="1"/>
  <c r="AE377" i="1"/>
  <c r="AD377" i="1"/>
  <c r="Y377" i="1"/>
  <c r="Z377" i="1" s="1"/>
  <c r="U377" i="1"/>
  <c r="J377" i="1"/>
  <c r="K377" i="1" s="1"/>
  <c r="I377" i="1"/>
  <c r="D377" i="1" s="1"/>
  <c r="AE376" i="1"/>
  <c r="AF376" i="1" s="1"/>
  <c r="AD376" i="1"/>
  <c r="AC376" i="1"/>
  <c r="Z376" i="1"/>
  <c r="AA376" i="1" s="1"/>
  <c r="Y376" i="1"/>
  <c r="X376" i="1"/>
  <c r="U376" i="1"/>
  <c r="V376" i="1" s="1"/>
  <c r="T376" i="1"/>
  <c r="S376" i="1"/>
  <c r="P376" i="1"/>
  <c r="Q376" i="1" s="1"/>
  <c r="O376" i="1"/>
  <c r="N376" i="1"/>
  <c r="K376" i="1"/>
  <c r="L376" i="1" s="1"/>
  <c r="J376" i="1"/>
  <c r="I376" i="1"/>
  <c r="F376" i="1"/>
  <c r="G376" i="1" s="1"/>
  <c r="E376" i="1"/>
  <c r="D376" i="1"/>
  <c r="AE375" i="1"/>
  <c r="AF375" i="1" s="1"/>
  <c r="AD375" i="1"/>
  <c r="AC375" i="1"/>
  <c r="Z375" i="1"/>
  <c r="AA375" i="1" s="1"/>
  <c r="Y375" i="1"/>
  <c r="X375" i="1"/>
  <c r="U375" i="1"/>
  <c r="V375" i="1" s="1"/>
  <c r="T375" i="1"/>
  <c r="S375" i="1"/>
  <c r="P375" i="1"/>
  <c r="Q375" i="1" s="1"/>
  <c r="O375" i="1"/>
  <c r="N375" i="1"/>
  <c r="K375" i="1"/>
  <c r="L375" i="1" s="1"/>
  <c r="J375" i="1"/>
  <c r="I375" i="1"/>
  <c r="F375" i="1"/>
  <c r="G375" i="1" s="1"/>
  <c r="E375" i="1"/>
  <c r="D375" i="1"/>
  <c r="AC374" i="1"/>
  <c r="O374" i="1"/>
  <c r="P374" i="1" s="1"/>
  <c r="Q374" i="1" s="1"/>
  <c r="N374" i="1"/>
  <c r="I374" i="1"/>
  <c r="AC373" i="1"/>
  <c r="X373" i="1"/>
  <c r="O373" i="1"/>
  <c r="P373" i="1" s="1"/>
  <c r="Q373" i="1" s="1"/>
  <c r="N373" i="1"/>
  <c r="I373" i="1"/>
  <c r="S372" i="1"/>
  <c r="T372" i="1" s="1"/>
  <c r="U372" i="1" s="1"/>
  <c r="V372" i="1" s="1"/>
  <c r="W372" i="1" s="1"/>
  <c r="X372" i="1" s="1"/>
  <c r="Y372" i="1" s="1"/>
  <c r="Z372" i="1" s="1"/>
  <c r="AA372" i="1" s="1"/>
  <c r="AB372" i="1" s="1"/>
  <c r="AC372" i="1" s="1"/>
  <c r="AD372" i="1" s="1"/>
  <c r="AE372" i="1" s="1"/>
  <c r="AF372" i="1" s="1"/>
  <c r="AG372" i="1" s="1"/>
  <c r="G372" i="1"/>
  <c r="H372" i="1" s="1"/>
  <c r="I372" i="1" s="1"/>
  <c r="J372" i="1" s="1"/>
  <c r="K372" i="1" s="1"/>
  <c r="L372" i="1" s="1"/>
  <c r="M372" i="1" s="1"/>
  <c r="N372" i="1" s="1"/>
  <c r="O372" i="1" s="1"/>
  <c r="P372" i="1" s="1"/>
  <c r="Q372" i="1" s="1"/>
  <c r="R372" i="1" s="1"/>
  <c r="F372" i="1"/>
  <c r="AF368" i="1"/>
  <c r="AE368" i="1"/>
  <c r="AA368" i="1"/>
  <c r="Z368" i="1"/>
  <c r="V368" i="1"/>
  <c r="U368" i="1"/>
  <c r="Q368" i="1"/>
  <c r="P368" i="1"/>
  <c r="L368" i="1"/>
  <c r="K368" i="1"/>
  <c r="G368" i="1"/>
  <c r="F368" i="1"/>
  <c r="E368" i="1"/>
  <c r="D368" i="1"/>
  <c r="AF339" i="1"/>
  <c r="AE339" i="1"/>
  <c r="AA339" i="1"/>
  <c r="Z339" i="1"/>
  <c r="V339" i="1"/>
  <c r="U339" i="1"/>
  <c r="Q339" i="1"/>
  <c r="P339" i="1"/>
  <c r="L339" i="1"/>
  <c r="K339" i="1"/>
  <c r="E339" i="1"/>
  <c r="F339" i="1" s="1"/>
  <c r="G339" i="1" s="1"/>
  <c r="D339" i="1"/>
  <c r="AF338" i="1"/>
  <c r="AE338" i="1"/>
  <c r="AA338" i="1"/>
  <c r="Z338" i="1"/>
  <c r="V338" i="1"/>
  <c r="U338" i="1"/>
  <c r="L338" i="1"/>
  <c r="K338" i="1"/>
  <c r="E338" i="1"/>
  <c r="F338" i="1" s="1"/>
  <c r="G338" i="1" s="1"/>
  <c r="D338" i="1"/>
  <c r="AF337" i="1"/>
  <c r="AE337" i="1"/>
  <c r="AA337" i="1"/>
  <c r="Z337" i="1"/>
  <c r="V337" i="1"/>
  <c r="U337" i="1"/>
  <c r="L337" i="1"/>
  <c r="K337" i="1"/>
  <c r="E337" i="1"/>
  <c r="F337" i="1" s="1"/>
  <c r="G337" i="1" s="1"/>
  <c r="D337" i="1"/>
  <c r="AE335" i="1"/>
  <c r="Z335" i="1"/>
  <c r="U335" i="1"/>
  <c r="P335" i="1"/>
  <c r="K335" i="1"/>
  <c r="E335" i="1"/>
  <c r="F335" i="1" s="1"/>
  <c r="D335" i="1"/>
  <c r="AF334" i="1"/>
  <c r="AE334" i="1"/>
  <c r="AA334" i="1"/>
  <c r="Z334" i="1"/>
  <c r="V334" i="1"/>
  <c r="U334" i="1"/>
  <c r="Q334" i="1"/>
  <c r="P334" i="1"/>
  <c r="L334" i="1"/>
  <c r="K334" i="1"/>
  <c r="G334" i="1"/>
  <c r="F334" i="1"/>
  <c r="E334" i="1"/>
  <c r="D334" i="1"/>
  <c r="AE332" i="1"/>
  <c r="AA332" i="1"/>
  <c r="Z332" i="1"/>
  <c r="U332" i="1"/>
  <c r="V332" i="1" s="1"/>
  <c r="Q332" i="1"/>
  <c r="P332" i="1"/>
  <c r="K332" i="1"/>
  <c r="G332" i="1"/>
  <c r="F332" i="1"/>
  <c r="E332" i="1"/>
  <c r="D332" i="1"/>
  <c r="AF328" i="1"/>
  <c r="AE328" i="1"/>
  <c r="AA328" i="1"/>
  <c r="Z328" i="1"/>
  <c r="V328" i="1"/>
  <c r="U328" i="1"/>
  <c r="Q328" i="1"/>
  <c r="P328" i="1"/>
  <c r="L328" i="1"/>
  <c r="K328" i="1"/>
  <c r="E328" i="1"/>
  <c r="F328" i="1" s="1"/>
  <c r="G328" i="1" s="1"/>
  <c r="D328" i="1"/>
  <c r="AF327" i="1"/>
  <c r="AE327" i="1"/>
  <c r="AA327" i="1"/>
  <c r="Z327" i="1"/>
  <c r="V327" i="1"/>
  <c r="U327" i="1"/>
  <c r="P327" i="1"/>
  <c r="L327" i="1"/>
  <c r="K327" i="1"/>
  <c r="F327" i="1"/>
  <c r="G327" i="1" s="1"/>
  <c r="E327" i="1"/>
  <c r="D327" i="1"/>
  <c r="AE325" i="1"/>
  <c r="AF325" i="1" s="1"/>
  <c r="AA325" i="1"/>
  <c r="Z325" i="1"/>
  <c r="U325" i="1"/>
  <c r="V325" i="1" s="1"/>
  <c r="L325" i="1"/>
  <c r="K325" i="1"/>
  <c r="F325" i="1"/>
  <c r="G325" i="1" s="1"/>
  <c r="E325" i="1"/>
  <c r="D325" i="1"/>
  <c r="AE324" i="1"/>
  <c r="AF324" i="1" s="1"/>
  <c r="AA324" i="1"/>
  <c r="Z324" i="1"/>
  <c r="U324" i="1"/>
  <c r="V324" i="1" s="1"/>
  <c r="Q324" i="1"/>
  <c r="P324" i="1"/>
  <c r="K324" i="1"/>
  <c r="L324" i="1" s="1"/>
  <c r="E324" i="1"/>
  <c r="D324" i="1"/>
  <c r="AF323" i="1"/>
  <c r="AE323" i="1"/>
  <c r="Z323" i="1"/>
  <c r="AA323" i="1" s="1"/>
  <c r="U323" i="1"/>
  <c r="V323" i="1" s="1"/>
  <c r="K323" i="1"/>
  <c r="L323" i="1" s="1"/>
  <c r="E323" i="1"/>
  <c r="D323" i="1"/>
  <c r="AF322" i="1"/>
  <c r="AE322" i="1"/>
  <c r="Z322" i="1"/>
  <c r="AA322" i="1" s="1"/>
  <c r="V322" i="1"/>
  <c r="U322" i="1"/>
  <c r="Q322" i="1"/>
  <c r="P322" i="1"/>
  <c r="L322" i="1"/>
  <c r="K322" i="1"/>
  <c r="G322" i="1"/>
  <c r="F322" i="1"/>
  <c r="E322" i="1"/>
  <c r="D322" i="1"/>
  <c r="AF321" i="1"/>
  <c r="AE321" i="1"/>
  <c r="Z321" i="1"/>
  <c r="AA321" i="1" s="1"/>
  <c r="V321" i="1"/>
  <c r="U321" i="1"/>
  <c r="K321" i="1"/>
  <c r="L321" i="1" s="1"/>
  <c r="F321" i="1"/>
  <c r="G321" i="1" s="1"/>
  <c r="E321" i="1"/>
  <c r="D321" i="1"/>
  <c r="AE315" i="1"/>
  <c r="AF315" i="1" s="1"/>
  <c r="AD315" i="1"/>
  <c r="AC315" i="1"/>
  <c r="Z315" i="1"/>
  <c r="AA315" i="1" s="1"/>
  <c r="Y315" i="1"/>
  <c r="X315" i="1"/>
  <c r="U315" i="1"/>
  <c r="V315" i="1" s="1"/>
  <c r="T315" i="1"/>
  <c r="S315" i="1"/>
  <c r="P315" i="1"/>
  <c r="Q315" i="1" s="1"/>
  <c r="O315" i="1"/>
  <c r="N315" i="1"/>
  <c r="K315" i="1"/>
  <c r="L315" i="1" s="1"/>
  <c r="J315" i="1"/>
  <c r="I315" i="1"/>
  <c r="AE313" i="1"/>
  <c r="Z313" i="1"/>
  <c r="U313" i="1"/>
  <c r="P313" i="1"/>
  <c r="K313" i="1"/>
  <c r="F313" i="1"/>
  <c r="AE311" i="1"/>
  <c r="Z311" i="1"/>
  <c r="U311" i="1"/>
  <c r="P311" i="1"/>
  <c r="K311" i="1"/>
  <c r="F311" i="1"/>
  <c r="L310" i="1"/>
  <c r="K310" i="1"/>
  <c r="J310" i="1"/>
  <c r="I310" i="1"/>
  <c r="AE309" i="1"/>
  <c r="AF309" i="1" s="1"/>
  <c r="AD309" i="1"/>
  <c r="AC309" i="1"/>
  <c r="Z309" i="1"/>
  <c r="AA309" i="1" s="1"/>
  <c r="Y309" i="1"/>
  <c r="X309" i="1"/>
  <c r="U309" i="1"/>
  <c r="V309" i="1" s="1"/>
  <c r="T309" i="1"/>
  <c r="S309" i="1"/>
  <c r="K309" i="1"/>
  <c r="L309" i="1" s="1"/>
  <c r="J309" i="1"/>
  <c r="I309" i="1"/>
  <c r="AF308" i="1"/>
  <c r="AE308" i="1"/>
  <c r="AD308" i="1"/>
  <c r="AC308" i="1"/>
  <c r="AA308" i="1"/>
  <c r="Z308" i="1"/>
  <c r="Y308" i="1"/>
  <c r="X308" i="1"/>
  <c r="V308" i="1"/>
  <c r="U308" i="1"/>
  <c r="T308" i="1"/>
  <c r="S308" i="1"/>
  <c r="L308" i="1"/>
  <c r="K308" i="1"/>
  <c r="J308" i="1"/>
  <c r="I308" i="1"/>
  <c r="AE305" i="1"/>
  <c r="AA305" i="1"/>
  <c r="Z305" i="1"/>
  <c r="U305" i="1"/>
  <c r="V305" i="1" s="1"/>
  <c r="P305" i="1"/>
  <c r="K305" i="1"/>
  <c r="L305" i="1" s="1"/>
  <c r="F305" i="1"/>
  <c r="G305" i="1" s="1"/>
  <c r="E305" i="1"/>
  <c r="D305" i="1"/>
  <c r="AE304" i="1"/>
  <c r="AF304" i="1" s="1"/>
  <c r="Z304" i="1"/>
  <c r="AA304" i="1" s="1"/>
  <c r="U304" i="1"/>
  <c r="V304" i="1" s="1"/>
  <c r="P304" i="1"/>
  <c r="Q304" i="1" s="1"/>
  <c r="L304" i="1"/>
  <c r="K304" i="1"/>
  <c r="E304" i="1"/>
  <c r="D304" i="1"/>
  <c r="AE303" i="1"/>
  <c r="Z303" i="1"/>
  <c r="U303" i="1"/>
  <c r="P303" i="1"/>
  <c r="K303" i="1"/>
  <c r="E303" i="1"/>
  <c r="D303" i="1"/>
  <c r="AE302" i="1"/>
  <c r="AF302" i="1" s="1"/>
  <c r="AA302" i="1"/>
  <c r="Z302" i="1"/>
  <c r="U302" i="1"/>
  <c r="V302" i="1" s="1"/>
  <c r="P302" i="1"/>
  <c r="L302" i="1"/>
  <c r="K302" i="1"/>
  <c r="E302" i="1"/>
  <c r="F302" i="1" s="1"/>
  <c r="G302" i="1" s="1"/>
  <c r="D302" i="1"/>
  <c r="AE301" i="1"/>
  <c r="Z301" i="1"/>
  <c r="U301" i="1"/>
  <c r="P301" i="1"/>
  <c r="K301" i="1"/>
  <c r="E301" i="1"/>
  <c r="F301" i="1" s="1"/>
  <c r="D301" i="1"/>
  <c r="AE300" i="1"/>
  <c r="Z300" i="1"/>
  <c r="AA300" i="1" s="1"/>
  <c r="U300" i="1"/>
  <c r="V300" i="1" s="1"/>
  <c r="P300" i="1"/>
  <c r="Q300" i="1" s="1"/>
  <c r="K300" i="1"/>
  <c r="L300" i="1" s="1"/>
  <c r="G300" i="1"/>
  <c r="F300" i="1"/>
  <c r="E300" i="1"/>
  <c r="D300" i="1"/>
  <c r="AE299" i="1"/>
  <c r="Z299" i="1"/>
  <c r="U299" i="1"/>
  <c r="P299" i="1"/>
  <c r="K299" i="1"/>
  <c r="F299" i="1"/>
  <c r="E299" i="1"/>
  <c r="D299" i="1"/>
  <c r="AF298" i="1"/>
  <c r="AE298" i="1"/>
  <c r="Z298" i="1"/>
  <c r="AA298" i="1" s="1"/>
  <c r="V298" i="1"/>
  <c r="U298" i="1"/>
  <c r="P298" i="1"/>
  <c r="Q298" i="1" s="1"/>
  <c r="K298" i="1"/>
  <c r="L298" i="1" s="1"/>
  <c r="E298" i="1"/>
  <c r="F298" i="1" s="1"/>
  <c r="G298" i="1" s="1"/>
  <c r="D298" i="1"/>
  <c r="AE297" i="1"/>
  <c r="Z297" i="1"/>
  <c r="U297" i="1"/>
  <c r="P297" i="1"/>
  <c r="K297" i="1"/>
  <c r="F297" i="1"/>
  <c r="E297" i="1"/>
  <c r="D297" i="1"/>
  <c r="AE296" i="1"/>
  <c r="AF296" i="1" s="1"/>
  <c r="AA296" i="1"/>
  <c r="Z296" i="1"/>
  <c r="U296" i="1"/>
  <c r="V296" i="1" s="1"/>
  <c r="Q296" i="1"/>
  <c r="P296" i="1"/>
  <c r="K296" i="1"/>
  <c r="L296" i="1" s="1"/>
  <c r="E296" i="1"/>
  <c r="F296" i="1" s="1"/>
  <c r="G296" i="1" s="1"/>
  <c r="D296" i="1"/>
  <c r="AE295" i="1"/>
  <c r="Z295" i="1"/>
  <c r="U295" i="1"/>
  <c r="P295" i="1"/>
  <c r="K295" i="1"/>
  <c r="E295" i="1"/>
  <c r="D295" i="1"/>
  <c r="AE294" i="1"/>
  <c r="Z294" i="1"/>
  <c r="U294" i="1"/>
  <c r="P294" i="1"/>
  <c r="K294" i="1"/>
  <c r="E294" i="1"/>
  <c r="D294" i="1"/>
  <c r="AE293" i="1"/>
  <c r="Z293" i="1"/>
  <c r="U293" i="1"/>
  <c r="P293" i="1"/>
  <c r="K293" i="1"/>
  <c r="E293" i="1"/>
  <c r="D293" i="1"/>
  <c r="AE292" i="1"/>
  <c r="Z292" i="1"/>
  <c r="U292" i="1"/>
  <c r="P292" i="1"/>
  <c r="K292" i="1"/>
  <c r="E292" i="1"/>
  <c r="F292" i="1" s="1"/>
  <c r="D292" i="1"/>
  <c r="AE291" i="1"/>
  <c r="Z291" i="1"/>
  <c r="U291" i="1"/>
  <c r="P291" i="1"/>
  <c r="K291" i="1"/>
  <c r="E291" i="1"/>
  <c r="D291" i="1"/>
  <c r="AF290" i="1"/>
  <c r="AE290" i="1"/>
  <c r="Z290" i="1"/>
  <c r="AA290" i="1" s="1"/>
  <c r="V290" i="1"/>
  <c r="U290" i="1"/>
  <c r="P290" i="1"/>
  <c r="Q290" i="1" s="1"/>
  <c r="L290" i="1"/>
  <c r="K290" i="1"/>
  <c r="F290" i="1"/>
  <c r="G290" i="1" s="1"/>
  <c r="E290" i="1"/>
  <c r="AE289" i="1"/>
  <c r="Z289" i="1"/>
  <c r="U289" i="1"/>
  <c r="P289" i="1"/>
  <c r="K289" i="1"/>
  <c r="E289" i="1"/>
  <c r="F289" i="1" s="1"/>
  <c r="D289" i="1"/>
  <c r="AE288" i="1"/>
  <c r="AF288" i="1" s="1"/>
  <c r="Z288" i="1"/>
  <c r="V288" i="1"/>
  <c r="U288" i="1"/>
  <c r="P288" i="1"/>
  <c r="L288" i="1"/>
  <c r="K288" i="1"/>
  <c r="E288" i="1"/>
  <c r="F288" i="1" s="1"/>
  <c r="G288" i="1" s="1"/>
  <c r="AF287" i="1"/>
  <c r="AE287" i="1"/>
  <c r="Z287" i="1"/>
  <c r="AA287" i="1" s="1"/>
  <c r="V287" i="1"/>
  <c r="U287" i="1"/>
  <c r="P287" i="1"/>
  <c r="Q287" i="1" s="1"/>
  <c r="L287" i="1"/>
  <c r="K287" i="1"/>
  <c r="F287" i="1"/>
  <c r="G287" i="1" s="1"/>
  <c r="E287" i="1"/>
  <c r="D287" i="1"/>
  <c r="AE286" i="1"/>
  <c r="Z286" i="1"/>
  <c r="U286" i="1"/>
  <c r="P286" i="1"/>
  <c r="K286" i="1"/>
  <c r="F286" i="1"/>
  <c r="E286" i="1"/>
  <c r="D286" i="1"/>
  <c r="AE285" i="1"/>
  <c r="AF285" i="1" s="1"/>
  <c r="AA285" i="1"/>
  <c r="Z285" i="1"/>
  <c r="U285" i="1"/>
  <c r="V285" i="1" s="1"/>
  <c r="Q285" i="1"/>
  <c r="P285" i="1"/>
  <c r="K285" i="1"/>
  <c r="L285" i="1" s="1"/>
  <c r="E285" i="1"/>
  <c r="F285" i="1" s="1"/>
  <c r="G285" i="1" s="1"/>
  <c r="D285" i="1"/>
  <c r="AF284" i="1"/>
  <c r="AE284" i="1"/>
  <c r="Z284" i="1"/>
  <c r="AA284" i="1" s="1"/>
  <c r="V284" i="1"/>
  <c r="U284" i="1"/>
  <c r="P284" i="1"/>
  <c r="Q284" i="1" s="1"/>
  <c r="L284" i="1"/>
  <c r="K284" i="1"/>
  <c r="F284" i="1"/>
  <c r="G284" i="1" s="1"/>
  <c r="E284" i="1"/>
  <c r="D284" i="1"/>
  <c r="AE283" i="1"/>
  <c r="AF283" i="1" s="1"/>
  <c r="AA283" i="1"/>
  <c r="Z283" i="1"/>
  <c r="U283" i="1"/>
  <c r="V283" i="1" s="1"/>
  <c r="P283" i="1"/>
  <c r="L283" i="1"/>
  <c r="K283" i="1"/>
  <c r="G283" i="1"/>
  <c r="F283" i="1"/>
  <c r="E283" i="1"/>
  <c r="D283" i="1"/>
  <c r="AF282" i="1"/>
  <c r="AE282" i="1"/>
  <c r="AA282" i="1"/>
  <c r="Z282" i="1"/>
  <c r="V282" i="1"/>
  <c r="U282" i="1"/>
  <c r="Q282" i="1"/>
  <c r="P282" i="1"/>
  <c r="L282" i="1"/>
  <c r="K282" i="1"/>
  <c r="E282" i="1"/>
  <c r="F282" i="1" s="1"/>
  <c r="G282" i="1" s="1"/>
  <c r="D282" i="1"/>
  <c r="AE275" i="1"/>
  <c r="AF275" i="1" s="1"/>
  <c r="AA275" i="1"/>
  <c r="Z275" i="1"/>
  <c r="U275" i="1"/>
  <c r="V275" i="1" s="1"/>
  <c r="Q275" i="1"/>
  <c r="P275" i="1"/>
  <c r="K275" i="1"/>
  <c r="L275" i="1" s="1"/>
  <c r="G275" i="1"/>
  <c r="F275" i="1"/>
  <c r="E275" i="1"/>
  <c r="D275" i="1"/>
  <c r="AF274" i="1"/>
  <c r="AE274" i="1"/>
  <c r="Z274" i="1"/>
  <c r="AA274" i="1" s="1"/>
  <c r="V274" i="1"/>
  <c r="U274" i="1"/>
  <c r="P274" i="1"/>
  <c r="Q274" i="1" s="1"/>
  <c r="L274" i="1"/>
  <c r="K274" i="1"/>
  <c r="E274" i="1"/>
  <c r="F274" i="1" s="1"/>
  <c r="G274" i="1" s="1"/>
  <c r="D274" i="1"/>
  <c r="AE271" i="1"/>
  <c r="Z271" i="1"/>
  <c r="U271" i="1"/>
  <c r="P271" i="1"/>
  <c r="K271" i="1"/>
  <c r="E271" i="1"/>
  <c r="F271" i="1" s="1"/>
  <c r="D271" i="1"/>
  <c r="AE270" i="1"/>
  <c r="Z270" i="1"/>
  <c r="V270" i="1"/>
  <c r="U270" i="1"/>
  <c r="P270" i="1"/>
  <c r="Q270" i="1" s="1"/>
  <c r="L270" i="1"/>
  <c r="K270" i="1"/>
  <c r="E270" i="1"/>
  <c r="F270" i="1" s="1"/>
  <c r="G270" i="1" s="1"/>
  <c r="D270" i="1"/>
  <c r="AE269" i="1"/>
  <c r="Z269" i="1"/>
  <c r="U269" i="1"/>
  <c r="P269" i="1"/>
  <c r="K269" i="1"/>
  <c r="E269" i="1"/>
  <c r="F269" i="1" s="1"/>
  <c r="D269" i="1"/>
  <c r="AE268" i="1"/>
  <c r="Z268" i="1"/>
  <c r="U268" i="1"/>
  <c r="P268" i="1"/>
  <c r="K268" i="1"/>
  <c r="E268" i="1"/>
  <c r="F268" i="1" s="1"/>
  <c r="D268" i="1"/>
  <c r="AE265" i="1"/>
  <c r="Z265" i="1"/>
  <c r="U265" i="1"/>
  <c r="P265" i="1"/>
  <c r="K265" i="1"/>
  <c r="E265" i="1"/>
  <c r="F265" i="1" s="1"/>
  <c r="D265" i="1"/>
  <c r="AE264" i="1"/>
  <c r="Z264" i="1"/>
  <c r="U264" i="1"/>
  <c r="P264" i="1"/>
  <c r="K264" i="1"/>
  <c r="E264" i="1"/>
  <c r="F264" i="1" s="1"/>
  <c r="D264" i="1"/>
  <c r="K263" i="1"/>
  <c r="E263" i="1"/>
  <c r="D263" i="1"/>
  <c r="K262" i="1"/>
  <c r="L262" i="1" s="1"/>
  <c r="F262" i="1"/>
  <c r="G262" i="1" s="1"/>
  <c r="E262" i="1"/>
  <c r="D262" i="1"/>
  <c r="AE261" i="1"/>
  <c r="Z261" i="1"/>
  <c r="U261" i="1"/>
  <c r="P261" i="1"/>
  <c r="K261" i="1"/>
  <c r="F261" i="1"/>
  <c r="D261" i="1"/>
  <c r="AE260" i="1"/>
  <c r="AF260" i="1" s="1"/>
  <c r="AA260" i="1"/>
  <c r="Z260" i="1"/>
  <c r="U260" i="1"/>
  <c r="V260" i="1" s="1"/>
  <c r="P260" i="1"/>
  <c r="K260" i="1"/>
  <c r="L260" i="1" s="1"/>
  <c r="F260" i="1"/>
  <c r="G260" i="1" s="1"/>
  <c r="E260" i="1"/>
  <c r="D260" i="1"/>
  <c r="AE259" i="1"/>
  <c r="AF259" i="1" s="1"/>
  <c r="Z259" i="1"/>
  <c r="U259" i="1"/>
  <c r="P259" i="1"/>
  <c r="K259" i="1"/>
  <c r="E259" i="1"/>
  <c r="F259" i="1" s="1"/>
  <c r="G259" i="1" s="1"/>
  <c r="D259" i="1"/>
  <c r="AE258" i="1"/>
  <c r="AF258" i="1" s="1"/>
  <c r="Z258" i="1"/>
  <c r="AA258" i="1" s="1"/>
  <c r="U258" i="1"/>
  <c r="V258" i="1" s="1"/>
  <c r="P258" i="1"/>
  <c r="L258" i="1"/>
  <c r="K258" i="1"/>
  <c r="E258" i="1"/>
  <c r="F258" i="1" s="1"/>
  <c r="G258" i="1" s="1"/>
  <c r="D258" i="1"/>
  <c r="AE257" i="1"/>
  <c r="AF257" i="1" s="1"/>
  <c r="Z257" i="1"/>
  <c r="U257" i="1"/>
  <c r="P257" i="1"/>
  <c r="K257" i="1"/>
  <c r="E257" i="1"/>
  <c r="D257" i="1"/>
  <c r="AF256" i="1"/>
  <c r="AE256" i="1"/>
  <c r="Z256" i="1"/>
  <c r="AA256" i="1" s="1"/>
  <c r="V256" i="1"/>
  <c r="U256" i="1"/>
  <c r="P256" i="1"/>
  <c r="K256" i="1"/>
  <c r="L256" i="1" s="1"/>
  <c r="E256" i="1"/>
  <c r="F256" i="1" s="1"/>
  <c r="G256" i="1" s="1"/>
  <c r="D256" i="1"/>
  <c r="AE255" i="1"/>
  <c r="AF255" i="1" s="1"/>
  <c r="Z255" i="1"/>
  <c r="AA255" i="1" s="1"/>
  <c r="U255" i="1"/>
  <c r="V255" i="1" s="1"/>
  <c r="P255" i="1"/>
  <c r="Q255" i="1" s="1"/>
  <c r="K255" i="1"/>
  <c r="L255" i="1" s="1"/>
  <c r="F255" i="1"/>
  <c r="G255" i="1" s="1"/>
  <c r="E255" i="1"/>
  <c r="D255" i="1"/>
  <c r="AE252" i="1"/>
  <c r="AF252" i="1" s="1"/>
  <c r="Z252" i="1"/>
  <c r="AA252" i="1" s="1"/>
  <c r="V252" i="1"/>
  <c r="U252" i="1"/>
  <c r="P252" i="1"/>
  <c r="Q252" i="1" s="1"/>
  <c r="K252" i="1"/>
  <c r="L252" i="1" s="1"/>
  <c r="F252" i="1"/>
  <c r="AE250" i="1"/>
  <c r="Z250" i="1"/>
  <c r="U250" i="1"/>
  <c r="P250" i="1"/>
  <c r="K250" i="1"/>
  <c r="F250" i="1"/>
  <c r="AD249" i="1"/>
  <c r="AE249" i="1" s="1"/>
  <c r="AC249" i="1"/>
  <c r="Y249" i="1"/>
  <c r="X249" i="1"/>
  <c r="T249" i="1"/>
  <c r="S249" i="1"/>
  <c r="O249" i="1"/>
  <c r="P249" i="1" s="1"/>
  <c r="N249" i="1"/>
  <c r="J249" i="1"/>
  <c r="K249" i="1" s="1"/>
  <c r="L249" i="1" s="1"/>
  <c r="I249" i="1"/>
  <c r="AE242" i="1"/>
  <c r="Z242" i="1"/>
  <c r="U242" i="1"/>
  <c r="P242" i="1"/>
  <c r="K242" i="1"/>
  <c r="E242" i="1"/>
  <c r="F242" i="1" s="1"/>
  <c r="D242" i="1"/>
  <c r="AE241" i="1"/>
  <c r="Z241" i="1"/>
  <c r="U241" i="1"/>
  <c r="P241" i="1"/>
  <c r="K241" i="1"/>
  <c r="E241" i="1"/>
  <c r="F241" i="1" s="1"/>
  <c r="D241" i="1"/>
  <c r="AE240" i="1"/>
  <c r="Z240" i="1"/>
  <c r="U240" i="1"/>
  <c r="P240" i="1"/>
  <c r="K240" i="1"/>
  <c r="E240" i="1"/>
  <c r="F240" i="1" s="1"/>
  <c r="D240" i="1"/>
  <c r="AE239" i="1"/>
  <c r="Z239" i="1"/>
  <c r="U239" i="1"/>
  <c r="P239" i="1"/>
  <c r="K239" i="1"/>
  <c r="E239" i="1"/>
  <c r="F239" i="1" s="1"/>
  <c r="D239" i="1"/>
  <c r="AF238" i="1"/>
  <c r="AE238" i="1"/>
  <c r="Z238" i="1"/>
  <c r="AA238" i="1" s="1"/>
  <c r="V238" i="1"/>
  <c r="U238" i="1"/>
  <c r="P238" i="1"/>
  <c r="Q238" i="1" s="1"/>
  <c r="L238" i="1"/>
  <c r="K238" i="1"/>
  <c r="E238" i="1"/>
  <c r="F238" i="1" s="1"/>
  <c r="G238" i="1" s="1"/>
  <c r="D238" i="1"/>
  <c r="AD237" i="1"/>
  <c r="AE237" i="1" s="1"/>
  <c r="AF237" i="1" s="1"/>
  <c r="AC237" i="1"/>
  <c r="Y237" i="1"/>
  <c r="Z237" i="1" s="1"/>
  <c r="AA237" i="1" s="1"/>
  <c r="X237" i="1"/>
  <c r="T237" i="1"/>
  <c r="U237" i="1" s="1"/>
  <c r="V237" i="1" s="1"/>
  <c r="S237" i="1"/>
  <c r="O237" i="1"/>
  <c r="P237" i="1" s="1"/>
  <c r="Q237" i="1" s="1"/>
  <c r="N237" i="1"/>
  <c r="J237" i="1"/>
  <c r="K237" i="1" s="1"/>
  <c r="L237" i="1" s="1"/>
  <c r="I237" i="1"/>
  <c r="E237" i="1"/>
  <c r="F237" i="1" s="1"/>
  <c r="G237" i="1" s="1"/>
  <c r="D237" i="1"/>
  <c r="AD236" i="1"/>
  <c r="AE236" i="1" s="1"/>
  <c r="AF236" i="1" s="1"/>
  <c r="AC236" i="1"/>
  <c r="Y236" i="1"/>
  <c r="Z236" i="1" s="1"/>
  <c r="AA236" i="1" s="1"/>
  <c r="X236" i="1"/>
  <c r="T236" i="1"/>
  <c r="U236" i="1" s="1"/>
  <c r="V236" i="1" s="1"/>
  <c r="S236" i="1"/>
  <c r="O236" i="1"/>
  <c r="P236" i="1" s="1"/>
  <c r="Q236" i="1" s="1"/>
  <c r="N236" i="1"/>
  <c r="J236" i="1"/>
  <c r="K236" i="1" s="1"/>
  <c r="L236" i="1" s="1"/>
  <c r="I236" i="1"/>
  <c r="E236" i="1"/>
  <c r="F236" i="1" s="1"/>
  <c r="G236" i="1" s="1"/>
  <c r="D236" i="1"/>
  <c r="AE235" i="1"/>
  <c r="Z235" i="1"/>
  <c r="V235" i="1"/>
  <c r="U235" i="1"/>
  <c r="P235" i="1"/>
  <c r="K235" i="1"/>
  <c r="L235" i="1" s="1"/>
  <c r="E235" i="1"/>
  <c r="E249" i="1" s="1"/>
  <c r="F249" i="1" s="1"/>
  <c r="G249" i="1" s="1"/>
  <c r="D235" i="1"/>
  <c r="D249" i="1" s="1"/>
  <c r="AE234" i="1"/>
  <c r="Z234" i="1"/>
  <c r="U234" i="1"/>
  <c r="P234" i="1"/>
  <c r="K234" i="1"/>
  <c r="E234" i="1"/>
  <c r="F234" i="1" s="1"/>
  <c r="D234" i="1"/>
  <c r="AF233" i="1"/>
  <c r="AE233" i="1"/>
  <c r="Z233" i="1"/>
  <c r="V233" i="1"/>
  <c r="U233" i="1"/>
  <c r="P233" i="1"/>
  <c r="K233" i="1"/>
  <c r="L233" i="1" s="1"/>
  <c r="E233" i="1"/>
  <c r="F233" i="1" s="1"/>
  <c r="G233" i="1" s="1"/>
  <c r="D233" i="1"/>
  <c r="AE232" i="1"/>
  <c r="Z232" i="1"/>
  <c r="U232" i="1"/>
  <c r="P232" i="1"/>
  <c r="K232" i="1"/>
  <c r="E232" i="1"/>
  <c r="F232" i="1" s="1"/>
  <c r="D232" i="1"/>
  <c r="AE231" i="1"/>
  <c r="Z231" i="1"/>
  <c r="U231" i="1"/>
  <c r="P231" i="1"/>
  <c r="K231" i="1"/>
  <c r="E231" i="1"/>
  <c r="D231" i="1"/>
  <c r="AE230" i="1"/>
  <c r="Z230" i="1"/>
  <c r="U230" i="1"/>
  <c r="P230" i="1"/>
  <c r="K230" i="1"/>
  <c r="E230" i="1"/>
  <c r="D230" i="1"/>
  <c r="AE229" i="1"/>
  <c r="Z229" i="1"/>
  <c r="U229" i="1"/>
  <c r="P229" i="1"/>
  <c r="K229" i="1"/>
  <c r="E229" i="1"/>
  <c r="F229" i="1" s="1"/>
  <c r="D229" i="1"/>
  <c r="AE228" i="1"/>
  <c r="Z228" i="1"/>
  <c r="U228" i="1"/>
  <c r="P228" i="1"/>
  <c r="K228" i="1"/>
  <c r="E228" i="1"/>
  <c r="F228" i="1" s="1"/>
  <c r="D228" i="1"/>
  <c r="AE227" i="1"/>
  <c r="Z227" i="1"/>
  <c r="U227" i="1"/>
  <c r="P227" i="1"/>
  <c r="K227" i="1"/>
  <c r="L227" i="1" s="1"/>
  <c r="F227" i="1"/>
  <c r="G227" i="1" s="1"/>
  <c r="E227" i="1"/>
  <c r="D227" i="1"/>
  <c r="AE226" i="1"/>
  <c r="AF226" i="1" s="1"/>
  <c r="Z226" i="1"/>
  <c r="AA226" i="1" s="1"/>
  <c r="U226" i="1"/>
  <c r="V226" i="1" s="1"/>
  <c r="P226" i="1"/>
  <c r="Q226" i="1" s="1"/>
  <c r="K226" i="1"/>
  <c r="L226" i="1" s="1"/>
  <c r="E226" i="1"/>
  <c r="D226" i="1"/>
  <c r="AD225" i="1"/>
  <c r="AD248" i="1" s="1"/>
  <c r="AE248" i="1" s="1"/>
  <c r="AF248" i="1" s="1"/>
  <c r="AC225" i="1"/>
  <c r="AC248" i="1" s="1"/>
  <c r="Y225" i="1"/>
  <c r="Y248" i="1" s="1"/>
  <c r="X225" i="1"/>
  <c r="T225" i="1"/>
  <c r="T248" i="1" s="1"/>
  <c r="U248" i="1" s="1"/>
  <c r="V248" i="1" s="1"/>
  <c r="S225" i="1"/>
  <c r="S248" i="1" s="1"/>
  <c r="O225" i="1"/>
  <c r="O248" i="1" s="1"/>
  <c r="N225" i="1"/>
  <c r="J225" i="1"/>
  <c r="J248" i="1" s="1"/>
  <c r="K248" i="1" s="1"/>
  <c r="L248" i="1" s="1"/>
  <c r="I225" i="1"/>
  <c r="I248" i="1" s="1"/>
  <c r="E225" i="1"/>
  <c r="E248" i="1" s="1"/>
  <c r="D225" i="1"/>
  <c r="AE224" i="1"/>
  <c r="Z224" i="1"/>
  <c r="U224" i="1"/>
  <c r="P224" i="1"/>
  <c r="K224" i="1"/>
  <c r="E224" i="1"/>
  <c r="D224" i="1"/>
  <c r="AD223" i="1"/>
  <c r="AD247" i="1" s="1"/>
  <c r="AE247" i="1" s="1"/>
  <c r="AF247" i="1" s="1"/>
  <c r="AC223" i="1"/>
  <c r="AC247" i="1" s="1"/>
  <c r="Y223" i="1"/>
  <c r="Y247" i="1" s="1"/>
  <c r="T223" i="1"/>
  <c r="T247" i="1" s="1"/>
  <c r="U247" i="1" s="1"/>
  <c r="V247" i="1" s="1"/>
  <c r="S223" i="1"/>
  <c r="S247" i="1" s="1"/>
  <c r="O223" i="1"/>
  <c r="O247" i="1" s="1"/>
  <c r="J223" i="1"/>
  <c r="J247" i="1" s="1"/>
  <c r="K247" i="1" s="1"/>
  <c r="L247" i="1" s="1"/>
  <c r="I223" i="1"/>
  <c r="I247" i="1" s="1"/>
  <c r="E223" i="1"/>
  <c r="E247" i="1" s="1"/>
  <c r="AE222" i="1"/>
  <c r="Z222" i="1"/>
  <c r="U222" i="1"/>
  <c r="P222" i="1"/>
  <c r="K222" i="1"/>
  <c r="L222" i="1" s="1"/>
  <c r="F222" i="1"/>
  <c r="G222" i="1" s="1"/>
  <c r="E222" i="1"/>
  <c r="D222" i="1"/>
  <c r="AD221" i="1"/>
  <c r="Y221" i="1"/>
  <c r="Z221" i="1" s="1"/>
  <c r="U221" i="1"/>
  <c r="P221" i="1"/>
  <c r="O221" i="1"/>
  <c r="K221" i="1"/>
  <c r="L221" i="1" s="1"/>
  <c r="D221" i="1"/>
  <c r="AE220" i="1"/>
  <c r="Z220" i="1"/>
  <c r="U220" i="1"/>
  <c r="P220" i="1"/>
  <c r="K220" i="1"/>
  <c r="E220" i="1"/>
  <c r="F220" i="1" s="1"/>
  <c r="D220" i="1"/>
  <c r="AE219" i="1"/>
  <c r="Z219" i="1"/>
  <c r="U219" i="1"/>
  <c r="V219" i="1" s="1"/>
  <c r="P219" i="1"/>
  <c r="K219" i="1"/>
  <c r="L219" i="1" s="1"/>
  <c r="F219" i="1"/>
  <c r="G219" i="1" s="1"/>
  <c r="E219" i="1"/>
  <c r="D219" i="1"/>
  <c r="AE218" i="1"/>
  <c r="Z218" i="1"/>
  <c r="U218" i="1"/>
  <c r="P218" i="1"/>
  <c r="K218" i="1"/>
  <c r="F218" i="1"/>
  <c r="E218" i="1"/>
  <c r="D218" i="1"/>
  <c r="AE217" i="1"/>
  <c r="Z217" i="1"/>
  <c r="U217" i="1"/>
  <c r="P217" i="1"/>
  <c r="K217" i="1"/>
  <c r="F217" i="1"/>
  <c r="E217" i="1"/>
  <c r="D217" i="1"/>
  <c r="AE216" i="1"/>
  <c r="Z216" i="1"/>
  <c r="U216" i="1"/>
  <c r="P216" i="1"/>
  <c r="K216" i="1"/>
  <c r="F216" i="1"/>
  <c r="E216" i="1"/>
  <c r="D216" i="1"/>
  <c r="AE215" i="1"/>
  <c r="AF215" i="1" s="1"/>
  <c r="Z215" i="1"/>
  <c r="U215" i="1"/>
  <c r="V215" i="1" s="1"/>
  <c r="P215" i="1"/>
  <c r="K215" i="1"/>
  <c r="E215" i="1"/>
  <c r="F215" i="1" s="1"/>
  <c r="G215" i="1" s="1"/>
  <c r="D215" i="1"/>
  <c r="AE214" i="1"/>
  <c r="AF214" i="1" s="1"/>
  <c r="AA214" i="1"/>
  <c r="Z214" i="1"/>
  <c r="U214" i="1"/>
  <c r="V214" i="1" s="1"/>
  <c r="P214" i="1"/>
  <c r="L214" i="1"/>
  <c r="K214" i="1"/>
  <c r="F214" i="1"/>
  <c r="G214" i="1" s="1"/>
  <c r="E214" i="1"/>
  <c r="D214" i="1"/>
  <c r="AE213" i="1"/>
  <c r="AF213" i="1" s="1"/>
  <c r="Z213" i="1"/>
  <c r="AA213" i="1" s="1"/>
  <c r="U213" i="1"/>
  <c r="V213" i="1" s="1"/>
  <c r="P213" i="1"/>
  <c r="Q213" i="1" s="1"/>
  <c r="K213" i="1"/>
  <c r="L213" i="1" s="1"/>
  <c r="E213" i="1"/>
  <c r="F213" i="1" s="1"/>
  <c r="G213" i="1" s="1"/>
  <c r="D213" i="1"/>
  <c r="AE212" i="1"/>
  <c r="AF212" i="1" s="1"/>
  <c r="Z212" i="1"/>
  <c r="AA212" i="1" s="1"/>
  <c r="U212" i="1"/>
  <c r="V212" i="1" s="1"/>
  <c r="P212" i="1"/>
  <c r="Q212" i="1" s="1"/>
  <c r="K212" i="1"/>
  <c r="L212" i="1" s="1"/>
  <c r="F212" i="1"/>
  <c r="G212" i="1" s="1"/>
  <c r="E212" i="1"/>
  <c r="D212" i="1"/>
  <c r="AC211" i="1"/>
  <c r="Z211" i="1"/>
  <c r="AA211" i="1" s="1"/>
  <c r="Y211" i="1"/>
  <c r="X211" i="1"/>
  <c r="U211" i="1"/>
  <c r="V211" i="1" s="1"/>
  <c r="T211" i="1"/>
  <c r="S211" i="1"/>
  <c r="P211" i="1"/>
  <c r="Q211" i="1" s="1"/>
  <c r="O211" i="1"/>
  <c r="N211" i="1"/>
  <c r="K211" i="1"/>
  <c r="L211" i="1" s="1"/>
  <c r="J211" i="1"/>
  <c r="I211" i="1"/>
  <c r="D211" i="1"/>
  <c r="AE210" i="1"/>
  <c r="Z210" i="1"/>
  <c r="U210" i="1"/>
  <c r="P210" i="1"/>
  <c r="K210" i="1"/>
  <c r="F210" i="1"/>
  <c r="E210" i="1"/>
  <c r="D210" i="1"/>
  <c r="AE209" i="1"/>
  <c r="Z209" i="1"/>
  <c r="U209" i="1"/>
  <c r="P209" i="1"/>
  <c r="K209" i="1"/>
  <c r="F209" i="1"/>
  <c r="E209" i="1"/>
  <c r="D209" i="1"/>
  <c r="AE208" i="1"/>
  <c r="Z208" i="1"/>
  <c r="U208" i="1"/>
  <c r="P208" i="1"/>
  <c r="K208" i="1"/>
  <c r="F208" i="1"/>
  <c r="E208" i="1"/>
  <c r="D208" i="1"/>
  <c r="AE207" i="1"/>
  <c r="Z207" i="1"/>
  <c r="U207" i="1"/>
  <c r="P207" i="1"/>
  <c r="K207" i="1"/>
  <c r="F207" i="1"/>
  <c r="E207" i="1"/>
  <c r="D207" i="1"/>
  <c r="AE206" i="1"/>
  <c r="Z206" i="1"/>
  <c r="U206" i="1"/>
  <c r="P206" i="1"/>
  <c r="K206" i="1"/>
  <c r="F206" i="1"/>
  <c r="E206" i="1"/>
  <c r="D206" i="1"/>
  <c r="AE205" i="1"/>
  <c r="Z205" i="1"/>
  <c r="U205" i="1"/>
  <c r="V205" i="1" s="1"/>
  <c r="P205" i="1"/>
  <c r="K205" i="1"/>
  <c r="L205" i="1" s="1"/>
  <c r="E205" i="1"/>
  <c r="D205" i="1"/>
  <c r="D204" i="1" s="1"/>
  <c r="D244" i="1" s="1"/>
  <c r="D245" i="1" s="1"/>
  <c r="AE204" i="1"/>
  <c r="AD204" i="1"/>
  <c r="AC204" i="1"/>
  <c r="AC244" i="1" s="1"/>
  <c r="AC245" i="1" s="1"/>
  <c r="Z204" i="1"/>
  <c r="Y204" i="1"/>
  <c r="Y244" i="1" s="1"/>
  <c r="X204" i="1"/>
  <c r="X244" i="1" s="1"/>
  <c r="X245" i="1" s="1"/>
  <c r="U204" i="1"/>
  <c r="V204" i="1" s="1"/>
  <c r="T204" i="1"/>
  <c r="T244" i="1" s="1"/>
  <c r="S204" i="1"/>
  <c r="S244" i="1" s="1"/>
  <c r="S245" i="1" s="1"/>
  <c r="O204" i="1"/>
  <c r="N204" i="1"/>
  <c r="N244" i="1" s="1"/>
  <c r="N245" i="1" s="1"/>
  <c r="J204" i="1"/>
  <c r="I204" i="1"/>
  <c r="I244" i="1" s="1"/>
  <c r="I245" i="1" s="1"/>
  <c r="E204" i="1"/>
  <c r="AE203" i="1"/>
  <c r="AF203" i="1" s="1"/>
  <c r="AA203" i="1"/>
  <c r="Z203" i="1"/>
  <c r="U203" i="1"/>
  <c r="V203" i="1" s="1"/>
  <c r="Q203" i="1"/>
  <c r="P203" i="1"/>
  <c r="K203" i="1"/>
  <c r="L203" i="1" s="1"/>
  <c r="G203" i="1"/>
  <c r="F203" i="1"/>
  <c r="E203" i="1"/>
  <c r="D203" i="1"/>
  <c r="AF202" i="1"/>
  <c r="AE202" i="1"/>
  <c r="Z202" i="1"/>
  <c r="AA202" i="1" s="1"/>
  <c r="V202" i="1"/>
  <c r="U202" i="1"/>
  <c r="P202" i="1"/>
  <c r="Q202" i="1" s="1"/>
  <c r="L202" i="1"/>
  <c r="K202" i="1"/>
  <c r="E202" i="1"/>
  <c r="F202" i="1" s="1"/>
  <c r="G202" i="1" s="1"/>
  <c r="D202" i="1"/>
  <c r="AE201" i="1"/>
  <c r="AF201" i="1" s="1"/>
  <c r="AA201" i="1"/>
  <c r="Z201" i="1"/>
  <c r="U201" i="1"/>
  <c r="V201" i="1" s="1"/>
  <c r="Q201" i="1"/>
  <c r="P201" i="1"/>
  <c r="K201" i="1"/>
  <c r="L201" i="1" s="1"/>
  <c r="G201" i="1"/>
  <c r="F201" i="1"/>
  <c r="E201" i="1"/>
  <c r="D201" i="1"/>
  <c r="AF200" i="1"/>
  <c r="AE200" i="1"/>
  <c r="Z200" i="1"/>
  <c r="AA200" i="1" s="1"/>
  <c r="V200" i="1"/>
  <c r="U200" i="1"/>
  <c r="P200" i="1"/>
  <c r="Q200" i="1" s="1"/>
  <c r="L200" i="1"/>
  <c r="K200" i="1"/>
  <c r="E200" i="1"/>
  <c r="F200" i="1" s="1"/>
  <c r="G200" i="1" s="1"/>
  <c r="D200" i="1"/>
  <c r="AE199" i="1"/>
  <c r="AF199" i="1" s="1"/>
  <c r="AA199" i="1"/>
  <c r="Z199" i="1"/>
  <c r="U199" i="1"/>
  <c r="V199" i="1" s="1"/>
  <c r="Q199" i="1"/>
  <c r="P199" i="1"/>
  <c r="K199" i="1"/>
  <c r="L199" i="1" s="1"/>
  <c r="G199" i="1"/>
  <c r="F199" i="1"/>
  <c r="E199" i="1"/>
  <c r="D199" i="1"/>
  <c r="AE198" i="1"/>
  <c r="Z198" i="1"/>
  <c r="U198" i="1"/>
  <c r="P198" i="1"/>
  <c r="K198" i="1"/>
  <c r="F198" i="1"/>
  <c r="E198" i="1"/>
  <c r="D198" i="1"/>
  <c r="AF197" i="1"/>
  <c r="AE197" i="1"/>
  <c r="Z197" i="1"/>
  <c r="AA197" i="1" s="1"/>
  <c r="V197" i="1"/>
  <c r="U197" i="1"/>
  <c r="P197" i="1"/>
  <c r="Q197" i="1" s="1"/>
  <c r="L197" i="1"/>
  <c r="K197" i="1"/>
  <c r="E197" i="1"/>
  <c r="F197" i="1" s="1"/>
  <c r="G197" i="1" s="1"/>
  <c r="D197" i="1"/>
  <c r="AE196" i="1"/>
  <c r="AF196" i="1" s="1"/>
  <c r="AA196" i="1"/>
  <c r="Z196" i="1"/>
  <c r="U196" i="1"/>
  <c r="V196" i="1" s="1"/>
  <c r="Q196" i="1"/>
  <c r="P196" i="1"/>
  <c r="K196" i="1"/>
  <c r="L196" i="1" s="1"/>
  <c r="G196" i="1"/>
  <c r="F196" i="1"/>
  <c r="E196" i="1"/>
  <c r="D196" i="1"/>
  <c r="AF195" i="1"/>
  <c r="AE195" i="1"/>
  <c r="Z195" i="1"/>
  <c r="AA195" i="1" s="1"/>
  <c r="V195" i="1"/>
  <c r="U195" i="1"/>
  <c r="P195" i="1"/>
  <c r="Q195" i="1" s="1"/>
  <c r="L195" i="1"/>
  <c r="K195" i="1"/>
  <c r="E195" i="1"/>
  <c r="F195" i="1" s="1"/>
  <c r="G195" i="1" s="1"/>
  <c r="D195" i="1"/>
  <c r="AE194" i="1"/>
  <c r="AF194" i="1" s="1"/>
  <c r="AA194" i="1"/>
  <c r="Z194" i="1"/>
  <c r="U194" i="1"/>
  <c r="V194" i="1" s="1"/>
  <c r="Q194" i="1"/>
  <c r="P194" i="1"/>
  <c r="K194" i="1"/>
  <c r="L194" i="1" s="1"/>
  <c r="G194" i="1"/>
  <c r="F194" i="1"/>
  <c r="E194" i="1"/>
  <c r="D194" i="1"/>
  <c r="AE193" i="1"/>
  <c r="AA193" i="1"/>
  <c r="Z193" i="1"/>
  <c r="U193" i="1"/>
  <c r="Q193" i="1"/>
  <c r="P193" i="1"/>
  <c r="K193" i="1"/>
  <c r="L193" i="1" s="1"/>
  <c r="G193" i="1"/>
  <c r="F193" i="1"/>
  <c r="E193" i="1"/>
  <c r="D193" i="1"/>
  <c r="AE192" i="1"/>
  <c r="Z192" i="1"/>
  <c r="U192" i="1"/>
  <c r="P192" i="1"/>
  <c r="K192" i="1"/>
  <c r="F192" i="1"/>
  <c r="E192" i="1"/>
  <c r="D192" i="1"/>
  <c r="AE191" i="1"/>
  <c r="Z191" i="1"/>
  <c r="U191" i="1"/>
  <c r="P191" i="1"/>
  <c r="K191" i="1"/>
  <c r="F191" i="1"/>
  <c r="E191" i="1"/>
  <c r="D191" i="1"/>
  <c r="AF190" i="1"/>
  <c r="AE190" i="1"/>
  <c r="Z190" i="1"/>
  <c r="AA190" i="1" s="1"/>
  <c r="V190" i="1"/>
  <c r="U190" i="1"/>
  <c r="P190" i="1"/>
  <c r="Q190" i="1" s="1"/>
  <c r="L190" i="1"/>
  <c r="K190" i="1"/>
  <c r="E190" i="1"/>
  <c r="F190" i="1" s="1"/>
  <c r="G190" i="1" s="1"/>
  <c r="D190" i="1"/>
  <c r="AE189" i="1"/>
  <c r="Z189" i="1"/>
  <c r="U189" i="1"/>
  <c r="P189" i="1"/>
  <c r="K189" i="1"/>
  <c r="E189" i="1"/>
  <c r="F189" i="1" s="1"/>
  <c r="D189" i="1"/>
  <c r="AD188" i="1"/>
  <c r="AC188" i="1"/>
  <c r="AC186" i="1" s="1"/>
  <c r="Y188" i="1"/>
  <c r="X188" i="1"/>
  <c r="X186" i="1" s="1"/>
  <c r="T188" i="1"/>
  <c r="S188" i="1"/>
  <c r="S186" i="1" s="1"/>
  <c r="O188" i="1"/>
  <c r="N188" i="1"/>
  <c r="N186" i="1" s="1"/>
  <c r="J188" i="1"/>
  <c r="I188" i="1"/>
  <c r="I186" i="1" s="1"/>
  <c r="D188" i="1"/>
  <c r="D186" i="1" s="1"/>
  <c r="AE187" i="1"/>
  <c r="AF187" i="1" s="1"/>
  <c r="AA187" i="1"/>
  <c r="Z187" i="1"/>
  <c r="U187" i="1"/>
  <c r="V187" i="1" s="1"/>
  <c r="Q187" i="1"/>
  <c r="P187" i="1"/>
  <c r="K187" i="1"/>
  <c r="L187" i="1" s="1"/>
  <c r="G187" i="1"/>
  <c r="F187" i="1"/>
  <c r="E187" i="1"/>
  <c r="D187" i="1"/>
  <c r="AF185" i="1"/>
  <c r="AE185" i="1"/>
  <c r="Z185" i="1"/>
  <c r="AA185" i="1" s="1"/>
  <c r="V185" i="1"/>
  <c r="U185" i="1"/>
  <c r="P185" i="1"/>
  <c r="Q185" i="1" s="1"/>
  <c r="L185" i="1"/>
  <c r="K185" i="1"/>
  <c r="E185" i="1"/>
  <c r="F185" i="1" s="1"/>
  <c r="G185" i="1" s="1"/>
  <c r="D185" i="1"/>
  <c r="AE184" i="1"/>
  <c r="AF184" i="1" s="1"/>
  <c r="AA184" i="1"/>
  <c r="Z184" i="1"/>
  <c r="U184" i="1"/>
  <c r="P184" i="1"/>
  <c r="L184" i="1"/>
  <c r="K184" i="1"/>
  <c r="E184" i="1"/>
  <c r="F184" i="1" s="1"/>
  <c r="G184" i="1" s="1"/>
  <c r="D184" i="1"/>
  <c r="AE183" i="1"/>
  <c r="Z183" i="1"/>
  <c r="U183" i="1"/>
  <c r="P183" i="1"/>
  <c r="K183" i="1"/>
  <c r="E183" i="1"/>
  <c r="F183" i="1" s="1"/>
  <c r="D183" i="1"/>
  <c r="AE182" i="1"/>
  <c r="AF182" i="1" s="1"/>
  <c r="AA182" i="1"/>
  <c r="Z182" i="1"/>
  <c r="U182" i="1"/>
  <c r="P182" i="1"/>
  <c r="L182" i="1"/>
  <c r="K182" i="1"/>
  <c r="E182" i="1"/>
  <c r="F182" i="1" s="1"/>
  <c r="G182" i="1" s="1"/>
  <c r="D182" i="1"/>
  <c r="AE178" i="1"/>
  <c r="AF178" i="1" s="1"/>
  <c r="AA178" i="1"/>
  <c r="Z178" i="1"/>
  <c r="U178" i="1"/>
  <c r="V178" i="1" s="1"/>
  <c r="Q178" i="1"/>
  <c r="P178" i="1"/>
  <c r="K178" i="1"/>
  <c r="L178" i="1" s="1"/>
  <c r="G178" i="1"/>
  <c r="F178" i="1"/>
  <c r="E178" i="1"/>
  <c r="D178" i="1"/>
  <c r="AE176" i="1"/>
  <c r="Z176" i="1"/>
  <c r="U176" i="1"/>
  <c r="V176" i="1" s="1"/>
  <c r="P176" i="1"/>
  <c r="L176" i="1"/>
  <c r="K176" i="1"/>
  <c r="F176" i="1"/>
  <c r="G176" i="1" s="1"/>
  <c r="E176" i="1"/>
  <c r="D176" i="1"/>
  <c r="AE175" i="1"/>
  <c r="Z175" i="1"/>
  <c r="U175" i="1"/>
  <c r="P175" i="1"/>
  <c r="K175" i="1"/>
  <c r="F175" i="1"/>
  <c r="E175" i="1"/>
  <c r="D175" i="1"/>
  <c r="AE173" i="1"/>
  <c r="Z173" i="1"/>
  <c r="U173" i="1"/>
  <c r="P173" i="1"/>
  <c r="K173" i="1"/>
  <c r="F173" i="1"/>
  <c r="E173" i="1"/>
  <c r="D173" i="1"/>
  <c r="AE172" i="1"/>
  <c r="Z172" i="1"/>
  <c r="U172" i="1"/>
  <c r="P172" i="1"/>
  <c r="K172" i="1"/>
  <c r="L172" i="1" s="1"/>
  <c r="E172" i="1"/>
  <c r="D172" i="1"/>
  <c r="AF171" i="1"/>
  <c r="AE171" i="1"/>
  <c r="Z171" i="1"/>
  <c r="AA171" i="1" s="1"/>
  <c r="V171" i="1"/>
  <c r="U171" i="1"/>
  <c r="P171" i="1"/>
  <c r="L171" i="1"/>
  <c r="K171" i="1"/>
  <c r="E171" i="1"/>
  <c r="D171" i="1"/>
  <c r="AE170" i="1"/>
  <c r="AF170" i="1" s="1"/>
  <c r="AA170" i="1"/>
  <c r="Z170" i="1"/>
  <c r="U170" i="1"/>
  <c r="V170" i="1" s="1"/>
  <c r="P170" i="1"/>
  <c r="L170" i="1"/>
  <c r="K170" i="1"/>
  <c r="F170" i="1"/>
  <c r="G170" i="1" s="1"/>
  <c r="E170" i="1"/>
  <c r="D170" i="1"/>
  <c r="AE169" i="1"/>
  <c r="AF169" i="1" s="1"/>
  <c r="AD169" i="1"/>
  <c r="AC169" i="1"/>
  <c r="Z169" i="1"/>
  <c r="AA169" i="1" s="1"/>
  <c r="Y169" i="1"/>
  <c r="X169" i="1"/>
  <c r="U169" i="1"/>
  <c r="V169" i="1" s="1"/>
  <c r="T169" i="1"/>
  <c r="S169" i="1"/>
  <c r="O169" i="1"/>
  <c r="N169" i="1"/>
  <c r="N306" i="1" s="1"/>
  <c r="J169" i="1"/>
  <c r="I169" i="1"/>
  <c r="AD168" i="1"/>
  <c r="AC168" i="1"/>
  <c r="Y168" i="1"/>
  <c r="X168" i="1"/>
  <c r="T168" i="1"/>
  <c r="S168" i="1"/>
  <c r="O168" i="1"/>
  <c r="N168" i="1"/>
  <c r="I168" i="1"/>
  <c r="S166" i="1"/>
  <c r="AE165" i="1"/>
  <c r="AF165" i="1" s="1"/>
  <c r="AA165" i="1"/>
  <c r="Z165" i="1"/>
  <c r="U165" i="1"/>
  <c r="V165" i="1" s="1"/>
  <c r="Q165" i="1"/>
  <c r="P165" i="1"/>
  <c r="K165" i="1"/>
  <c r="L165" i="1" s="1"/>
  <c r="E165" i="1"/>
  <c r="D165" i="1"/>
  <c r="AF164" i="1"/>
  <c r="AE164" i="1"/>
  <c r="Z164" i="1"/>
  <c r="AA164" i="1" s="1"/>
  <c r="V164" i="1"/>
  <c r="U164" i="1"/>
  <c r="P164" i="1"/>
  <c r="Q164" i="1" s="1"/>
  <c r="L164" i="1"/>
  <c r="K164" i="1"/>
  <c r="F164" i="1"/>
  <c r="G164" i="1" s="1"/>
  <c r="E164" i="1"/>
  <c r="D164" i="1"/>
  <c r="AE163" i="1"/>
  <c r="AF163" i="1" s="1"/>
  <c r="AA163" i="1"/>
  <c r="Z163" i="1"/>
  <c r="U163" i="1"/>
  <c r="V163" i="1" s="1"/>
  <c r="Q163" i="1"/>
  <c r="P163" i="1"/>
  <c r="K163" i="1"/>
  <c r="L163" i="1" s="1"/>
  <c r="E163" i="1"/>
  <c r="D163" i="1"/>
  <c r="AF162" i="1"/>
  <c r="AE162" i="1"/>
  <c r="Z162" i="1"/>
  <c r="AA162" i="1" s="1"/>
  <c r="V162" i="1"/>
  <c r="U162" i="1"/>
  <c r="P162" i="1"/>
  <c r="Q162" i="1" s="1"/>
  <c r="L162" i="1"/>
  <c r="K162" i="1"/>
  <c r="F162" i="1"/>
  <c r="G162" i="1" s="1"/>
  <c r="E162" i="1"/>
  <c r="D162" i="1"/>
  <c r="AE159" i="1"/>
  <c r="Z159" i="1"/>
  <c r="U159" i="1"/>
  <c r="P159" i="1"/>
  <c r="K159" i="1"/>
  <c r="E159" i="1"/>
  <c r="F159" i="1" s="1"/>
  <c r="D159" i="1"/>
  <c r="AE158" i="1"/>
  <c r="Z158" i="1"/>
  <c r="U158" i="1"/>
  <c r="P158" i="1"/>
  <c r="K158" i="1"/>
  <c r="E158" i="1"/>
  <c r="F158" i="1" s="1"/>
  <c r="D158" i="1"/>
  <c r="AE157" i="1"/>
  <c r="Z157" i="1"/>
  <c r="U157" i="1"/>
  <c r="P157" i="1"/>
  <c r="K157" i="1"/>
  <c r="E157" i="1"/>
  <c r="F157" i="1" s="1"/>
  <c r="D157" i="1"/>
  <c r="AE156" i="1"/>
  <c r="Z156" i="1"/>
  <c r="U156" i="1"/>
  <c r="P156" i="1"/>
  <c r="K156" i="1"/>
  <c r="E156" i="1"/>
  <c r="F156" i="1" s="1"/>
  <c r="D156" i="1"/>
  <c r="AE155" i="1"/>
  <c r="Z155" i="1"/>
  <c r="U155" i="1"/>
  <c r="P155" i="1"/>
  <c r="K155" i="1"/>
  <c r="E155" i="1"/>
  <c r="F155" i="1" s="1"/>
  <c r="D155" i="1"/>
  <c r="AD154" i="1"/>
  <c r="AE154" i="1" s="1"/>
  <c r="AF154" i="1" s="1"/>
  <c r="AC154" i="1"/>
  <c r="Y154" i="1"/>
  <c r="Z154" i="1" s="1"/>
  <c r="AA154" i="1" s="1"/>
  <c r="X154" i="1"/>
  <c r="D154" i="1" s="1"/>
  <c r="T154" i="1"/>
  <c r="Q154" i="1"/>
  <c r="P154" i="1"/>
  <c r="K154" i="1"/>
  <c r="L154" i="1" s="1"/>
  <c r="J154" i="1"/>
  <c r="I154" i="1"/>
  <c r="AE150" i="1"/>
  <c r="AF150" i="1" s="1"/>
  <c r="AD150" i="1"/>
  <c r="AC150" i="1"/>
  <c r="Z150" i="1"/>
  <c r="AA150" i="1" s="1"/>
  <c r="Y150" i="1"/>
  <c r="X150" i="1"/>
  <c r="U150" i="1"/>
  <c r="V150" i="1" s="1"/>
  <c r="T150" i="1"/>
  <c r="E150" i="1" s="1"/>
  <c r="F150" i="1" s="1"/>
  <c r="G150" i="1" s="1"/>
  <c r="Q150" i="1"/>
  <c r="P150" i="1"/>
  <c r="L150" i="1"/>
  <c r="K150" i="1"/>
  <c r="J150" i="1"/>
  <c r="I150" i="1"/>
  <c r="D150" i="1"/>
  <c r="AE148" i="1"/>
  <c r="AD148" i="1"/>
  <c r="AC148" i="1"/>
  <c r="Z148" i="1"/>
  <c r="V148" i="1"/>
  <c r="U148" i="1"/>
  <c r="T148" i="1"/>
  <c r="O148" i="1"/>
  <c r="J148" i="1"/>
  <c r="I148" i="1"/>
  <c r="D148" i="1" s="1"/>
  <c r="AE147" i="1"/>
  <c r="AD147" i="1"/>
  <c r="Y147" i="1"/>
  <c r="Z147" i="1" s="1"/>
  <c r="U147" i="1"/>
  <c r="T147" i="1"/>
  <c r="P147" i="1"/>
  <c r="K147" i="1"/>
  <c r="J147" i="1"/>
  <c r="D147" i="1"/>
  <c r="AE145" i="1"/>
  <c r="AD145" i="1"/>
  <c r="Y145" i="1"/>
  <c r="Z145" i="1" s="1"/>
  <c r="U145" i="1"/>
  <c r="T145" i="1"/>
  <c r="P145" i="1"/>
  <c r="K145" i="1"/>
  <c r="J145" i="1"/>
  <c r="E145" i="1" s="1"/>
  <c r="D145" i="1"/>
  <c r="L144" i="1"/>
  <c r="K144" i="1"/>
  <c r="J144" i="1"/>
  <c r="G144" i="1"/>
  <c r="F144" i="1"/>
  <c r="E144" i="1"/>
  <c r="D144" i="1"/>
  <c r="AF143" i="1"/>
  <c r="AE143" i="1"/>
  <c r="AD143" i="1"/>
  <c r="AC143" i="1"/>
  <c r="AA143" i="1"/>
  <c r="Z143" i="1"/>
  <c r="Y143" i="1"/>
  <c r="X143" i="1"/>
  <c r="V143" i="1"/>
  <c r="U143" i="1"/>
  <c r="T143" i="1"/>
  <c r="E143" i="1" s="1"/>
  <c r="K143" i="1"/>
  <c r="L143" i="1" s="1"/>
  <c r="D143" i="1"/>
  <c r="AD142" i="1"/>
  <c r="AE142" i="1" s="1"/>
  <c r="AF142" i="1" s="1"/>
  <c r="AC142" i="1"/>
  <c r="Y142" i="1"/>
  <c r="X142" i="1"/>
  <c r="D142" i="1" s="1"/>
  <c r="T142" i="1"/>
  <c r="U142" i="1" s="1"/>
  <c r="V142" i="1" s="1"/>
  <c r="L142" i="1"/>
  <c r="K142" i="1"/>
  <c r="E142" i="1"/>
  <c r="F142" i="1" s="1"/>
  <c r="G142" i="1" s="1"/>
  <c r="AD141" i="1"/>
  <c r="AE141" i="1" s="1"/>
  <c r="AF141" i="1" s="1"/>
  <c r="AC141" i="1"/>
  <c r="Y141" i="1"/>
  <c r="T141" i="1"/>
  <c r="U141" i="1" s="1"/>
  <c r="V141" i="1" s="1"/>
  <c r="I141" i="1"/>
  <c r="D141" i="1" s="1"/>
  <c r="AF139" i="1"/>
  <c r="AE139" i="1"/>
  <c r="Z139" i="1"/>
  <c r="U139" i="1"/>
  <c r="V139" i="1" s="1"/>
  <c r="Q139" i="1"/>
  <c r="P139" i="1"/>
  <c r="K139" i="1"/>
  <c r="L139" i="1" s="1"/>
  <c r="E139" i="1"/>
  <c r="D139" i="1"/>
  <c r="AF135" i="1"/>
  <c r="AE135" i="1"/>
  <c r="Z135" i="1"/>
  <c r="AA135" i="1" s="1"/>
  <c r="V135" i="1"/>
  <c r="U135" i="1"/>
  <c r="P135" i="1"/>
  <c r="Q135" i="1" s="1"/>
  <c r="L135" i="1"/>
  <c r="K135" i="1"/>
  <c r="F135" i="1"/>
  <c r="G135" i="1" s="1"/>
  <c r="E135" i="1"/>
  <c r="D135" i="1"/>
  <c r="AE133" i="1"/>
  <c r="Z133" i="1"/>
  <c r="U133" i="1"/>
  <c r="P133" i="1"/>
  <c r="K133" i="1"/>
  <c r="F133" i="1"/>
  <c r="E133" i="1"/>
  <c r="D133" i="1"/>
  <c r="AE132" i="1"/>
  <c r="Z132" i="1"/>
  <c r="U132" i="1"/>
  <c r="P132" i="1"/>
  <c r="K132" i="1"/>
  <c r="F132" i="1"/>
  <c r="E132" i="1"/>
  <c r="D132" i="1"/>
  <c r="AE130" i="1"/>
  <c r="Z130" i="1"/>
  <c r="U130" i="1"/>
  <c r="P130" i="1"/>
  <c r="K130" i="1"/>
  <c r="F130" i="1"/>
  <c r="E130" i="1"/>
  <c r="D130" i="1"/>
  <c r="K129" i="1"/>
  <c r="F129" i="1"/>
  <c r="E129" i="1"/>
  <c r="D129" i="1"/>
  <c r="AE128" i="1"/>
  <c r="Z128" i="1"/>
  <c r="U128" i="1"/>
  <c r="K128" i="1"/>
  <c r="E128" i="1"/>
  <c r="F128" i="1" s="1"/>
  <c r="D128" i="1"/>
  <c r="AE127" i="1"/>
  <c r="Z127" i="1"/>
  <c r="U127" i="1"/>
  <c r="K127" i="1"/>
  <c r="E127" i="1"/>
  <c r="D127" i="1"/>
  <c r="AE126" i="1"/>
  <c r="Z126" i="1"/>
  <c r="U126" i="1"/>
  <c r="K126" i="1"/>
  <c r="F126" i="1"/>
  <c r="E126" i="1"/>
  <c r="D126" i="1"/>
  <c r="AF125" i="1"/>
  <c r="AE125" i="1"/>
  <c r="AD125" i="1"/>
  <c r="AC125" i="1"/>
  <c r="AA125" i="1"/>
  <c r="Z125" i="1"/>
  <c r="Y125" i="1"/>
  <c r="X125" i="1"/>
  <c r="V125" i="1"/>
  <c r="U125" i="1"/>
  <c r="T125" i="1"/>
  <c r="S125" i="1"/>
  <c r="Q125" i="1"/>
  <c r="P125" i="1"/>
  <c r="O125" i="1"/>
  <c r="N125" i="1"/>
  <c r="L125" i="1"/>
  <c r="K125" i="1"/>
  <c r="J125" i="1"/>
  <c r="I125" i="1"/>
  <c r="G125" i="1"/>
  <c r="F125" i="1"/>
  <c r="E125" i="1"/>
  <c r="D125" i="1"/>
  <c r="AF124" i="1"/>
  <c r="AE124" i="1"/>
  <c r="Z124" i="1"/>
  <c r="AA124" i="1" s="1"/>
  <c r="V124" i="1"/>
  <c r="U124" i="1"/>
  <c r="P124" i="1"/>
  <c r="Q124" i="1" s="1"/>
  <c r="L124" i="1"/>
  <c r="K124" i="1"/>
  <c r="E124" i="1"/>
  <c r="F124" i="1" s="1"/>
  <c r="G124" i="1" s="1"/>
  <c r="D124" i="1"/>
  <c r="AE120" i="1"/>
  <c r="AF120" i="1" s="1"/>
  <c r="AA120" i="1"/>
  <c r="Z120" i="1"/>
  <c r="U120" i="1"/>
  <c r="V120" i="1" s="1"/>
  <c r="Q120" i="1"/>
  <c r="P120" i="1"/>
  <c r="K120" i="1"/>
  <c r="L120" i="1" s="1"/>
  <c r="G120" i="1"/>
  <c r="F120" i="1"/>
  <c r="E120" i="1"/>
  <c r="D120" i="1"/>
  <c r="AE118" i="1"/>
  <c r="Z118" i="1"/>
  <c r="V118" i="1"/>
  <c r="U118" i="1"/>
  <c r="P118" i="1"/>
  <c r="L118" i="1"/>
  <c r="K118" i="1"/>
  <c r="F118" i="1"/>
  <c r="G118" i="1" s="1"/>
  <c r="E118" i="1"/>
  <c r="D118" i="1"/>
  <c r="AE117" i="1"/>
  <c r="Z117" i="1"/>
  <c r="U117" i="1"/>
  <c r="P117" i="1"/>
  <c r="K117" i="1"/>
  <c r="F117" i="1"/>
  <c r="E117" i="1"/>
  <c r="D117" i="1"/>
  <c r="AE115" i="1"/>
  <c r="Z115" i="1"/>
  <c r="U115" i="1"/>
  <c r="P115" i="1"/>
  <c r="K115" i="1"/>
  <c r="F115" i="1"/>
  <c r="E115" i="1"/>
  <c r="D115" i="1"/>
  <c r="K114" i="1"/>
  <c r="L114" i="1" s="1"/>
  <c r="E114" i="1"/>
  <c r="D114" i="1"/>
  <c r="F114" i="1" s="1"/>
  <c r="G114" i="1" s="1"/>
  <c r="AF113" i="1"/>
  <c r="AE113" i="1"/>
  <c r="Z113" i="1"/>
  <c r="AA113" i="1" s="1"/>
  <c r="V113" i="1"/>
  <c r="U113" i="1"/>
  <c r="K113" i="1"/>
  <c r="L113" i="1" s="1"/>
  <c r="E113" i="1"/>
  <c r="D113" i="1"/>
  <c r="F113" i="1" s="1"/>
  <c r="G113" i="1" s="1"/>
  <c r="AF112" i="1"/>
  <c r="AE112" i="1"/>
  <c r="Z112" i="1"/>
  <c r="AA112" i="1" s="1"/>
  <c r="V112" i="1"/>
  <c r="U112" i="1"/>
  <c r="K112" i="1"/>
  <c r="L112" i="1" s="1"/>
  <c r="E112" i="1"/>
  <c r="F112" i="1" s="1"/>
  <c r="G112" i="1" s="1"/>
  <c r="D112" i="1"/>
  <c r="AD111" i="1"/>
  <c r="AE111" i="1" s="1"/>
  <c r="AF111" i="1" s="1"/>
  <c r="AA111" i="1"/>
  <c r="Z111" i="1"/>
  <c r="Y111" i="1"/>
  <c r="X111" i="1"/>
  <c r="X141" i="1" s="1"/>
  <c r="V111" i="1"/>
  <c r="U111" i="1"/>
  <c r="T111" i="1"/>
  <c r="S111" i="1"/>
  <c r="L111" i="1"/>
  <c r="K111" i="1"/>
  <c r="J111" i="1"/>
  <c r="J141" i="1" s="1"/>
  <c r="I111" i="1"/>
  <c r="G111" i="1"/>
  <c r="F111" i="1"/>
  <c r="E111" i="1"/>
  <c r="D111" i="1"/>
  <c r="AF109" i="1"/>
  <c r="AE109" i="1"/>
  <c r="Z109" i="1"/>
  <c r="AA109" i="1" s="1"/>
  <c r="U109" i="1"/>
  <c r="V109" i="1" s="1"/>
  <c r="P109" i="1"/>
  <c r="Q109" i="1" s="1"/>
  <c r="K109" i="1"/>
  <c r="L109" i="1" s="1"/>
  <c r="E109" i="1"/>
  <c r="F109" i="1" s="1"/>
  <c r="G109" i="1" s="1"/>
  <c r="D109" i="1"/>
  <c r="AE108" i="1"/>
  <c r="AF108" i="1" s="1"/>
  <c r="Z108" i="1"/>
  <c r="AA108" i="1" s="1"/>
  <c r="U108" i="1"/>
  <c r="V108" i="1" s="1"/>
  <c r="P108" i="1"/>
  <c r="Q108" i="1" s="1"/>
  <c r="K108" i="1"/>
  <c r="L108" i="1" s="1"/>
  <c r="F108" i="1"/>
  <c r="G108" i="1" s="1"/>
  <c r="E108" i="1"/>
  <c r="D108" i="1"/>
  <c r="AE107" i="1"/>
  <c r="AF107" i="1" s="1"/>
  <c r="Z107" i="1"/>
  <c r="AA107" i="1" s="1"/>
  <c r="V107" i="1"/>
  <c r="U107" i="1"/>
  <c r="P107" i="1"/>
  <c r="Q107" i="1" s="1"/>
  <c r="K107" i="1"/>
  <c r="L107" i="1" s="1"/>
  <c r="E107" i="1"/>
  <c r="D107" i="1"/>
  <c r="AE106" i="1"/>
  <c r="AF106" i="1" s="1"/>
  <c r="AA106" i="1"/>
  <c r="Z106" i="1"/>
  <c r="U106" i="1"/>
  <c r="V106" i="1" s="1"/>
  <c r="P106" i="1"/>
  <c r="Q106" i="1" s="1"/>
  <c r="K106" i="1"/>
  <c r="L106" i="1" s="1"/>
  <c r="F106" i="1"/>
  <c r="G106" i="1" s="1"/>
  <c r="E106" i="1"/>
  <c r="D106" i="1"/>
  <c r="AE105" i="1"/>
  <c r="AF105" i="1" s="1"/>
  <c r="Z105" i="1"/>
  <c r="AA105" i="1" s="1"/>
  <c r="U105" i="1"/>
  <c r="V105" i="1" s="1"/>
  <c r="P105" i="1"/>
  <c r="Q105" i="1" s="1"/>
  <c r="L105" i="1"/>
  <c r="K105" i="1"/>
  <c r="E105" i="1"/>
  <c r="D105" i="1"/>
  <c r="AD104" i="1"/>
  <c r="AE104" i="1" s="1"/>
  <c r="AF104" i="1" s="1"/>
  <c r="AC104" i="1"/>
  <c r="Y104" i="1"/>
  <c r="X104" i="1"/>
  <c r="T104" i="1"/>
  <c r="U104" i="1" s="1"/>
  <c r="V104" i="1" s="1"/>
  <c r="S104" i="1"/>
  <c r="O104" i="1"/>
  <c r="N104" i="1"/>
  <c r="J104" i="1"/>
  <c r="K104" i="1" s="1"/>
  <c r="L104" i="1" s="1"/>
  <c r="I104" i="1"/>
  <c r="D104" i="1"/>
  <c r="AE103" i="1"/>
  <c r="AF103" i="1" s="1"/>
  <c r="Z103" i="1"/>
  <c r="AA103" i="1" s="1"/>
  <c r="U103" i="1"/>
  <c r="V103" i="1" s="1"/>
  <c r="P103" i="1"/>
  <c r="Q103" i="1" s="1"/>
  <c r="K103" i="1"/>
  <c r="L103" i="1" s="1"/>
  <c r="E103" i="1"/>
  <c r="F103" i="1" s="1"/>
  <c r="G103" i="1" s="1"/>
  <c r="D103" i="1"/>
  <c r="AE102" i="1"/>
  <c r="AF102" i="1" s="1"/>
  <c r="Z102" i="1"/>
  <c r="AA102" i="1" s="1"/>
  <c r="U102" i="1"/>
  <c r="V102" i="1" s="1"/>
  <c r="P102" i="1"/>
  <c r="Q102" i="1" s="1"/>
  <c r="K102" i="1"/>
  <c r="L102" i="1" s="1"/>
  <c r="F102" i="1"/>
  <c r="G102" i="1" s="1"/>
  <c r="E102" i="1"/>
  <c r="D102" i="1"/>
  <c r="AE101" i="1"/>
  <c r="AF101" i="1" s="1"/>
  <c r="Z101" i="1"/>
  <c r="AA101" i="1" s="1"/>
  <c r="U101" i="1"/>
  <c r="V101" i="1" s="1"/>
  <c r="P101" i="1"/>
  <c r="Q101" i="1" s="1"/>
  <c r="K101" i="1"/>
  <c r="L101" i="1" s="1"/>
  <c r="E101" i="1"/>
  <c r="E98" i="1" s="1"/>
  <c r="D101" i="1"/>
  <c r="D98" i="1" s="1"/>
  <c r="D97" i="1" s="1"/>
  <c r="AE100" i="1"/>
  <c r="AF100" i="1" s="1"/>
  <c r="Z100" i="1"/>
  <c r="AA100" i="1" s="1"/>
  <c r="U100" i="1"/>
  <c r="V100" i="1" s="1"/>
  <c r="P100" i="1"/>
  <c r="Q100" i="1" s="1"/>
  <c r="K100" i="1"/>
  <c r="L100" i="1" s="1"/>
  <c r="F100" i="1"/>
  <c r="G100" i="1" s="1"/>
  <c r="E100" i="1"/>
  <c r="D100" i="1"/>
  <c r="AE99" i="1"/>
  <c r="Z99" i="1"/>
  <c r="U99" i="1"/>
  <c r="P99" i="1"/>
  <c r="K99" i="1"/>
  <c r="F99" i="1"/>
  <c r="E99" i="1"/>
  <c r="D99" i="1"/>
  <c r="AE98" i="1"/>
  <c r="AF98" i="1" s="1"/>
  <c r="AD98" i="1"/>
  <c r="AC98" i="1"/>
  <c r="Z98" i="1"/>
  <c r="AA98" i="1" s="1"/>
  <c r="Y98" i="1"/>
  <c r="X98" i="1"/>
  <c r="U98" i="1"/>
  <c r="V98" i="1" s="1"/>
  <c r="T98" i="1"/>
  <c r="S98" i="1"/>
  <c r="P98" i="1"/>
  <c r="Q98" i="1" s="1"/>
  <c r="O98" i="1"/>
  <c r="N98" i="1"/>
  <c r="K98" i="1"/>
  <c r="L98" i="1" s="1"/>
  <c r="J98" i="1"/>
  <c r="I98" i="1"/>
  <c r="AC97" i="1"/>
  <c r="Z97" i="1"/>
  <c r="AA97" i="1" s="1"/>
  <c r="Y97" i="1"/>
  <c r="X97" i="1"/>
  <c r="S97" i="1"/>
  <c r="P97" i="1"/>
  <c r="Q97" i="1" s="1"/>
  <c r="O97" i="1"/>
  <c r="N97" i="1"/>
  <c r="I97" i="1"/>
  <c r="AE96" i="1"/>
  <c r="AF96" i="1" s="1"/>
  <c r="AD96" i="1"/>
  <c r="AC96" i="1"/>
  <c r="Z96" i="1"/>
  <c r="AA96" i="1" s="1"/>
  <c r="Y96" i="1"/>
  <c r="X96" i="1"/>
  <c r="U96" i="1"/>
  <c r="V96" i="1" s="1"/>
  <c r="T96" i="1"/>
  <c r="S96" i="1"/>
  <c r="P96" i="1"/>
  <c r="Q96" i="1" s="1"/>
  <c r="O96" i="1"/>
  <c r="N96" i="1"/>
  <c r="K96" i="1"/>
  <c r="L96" i="1" s="1"/>
  <c r="J96" i="1"/>
  <c r="I96" i="1"/>
  <c r="F96" i="1"/>
  <c r="G96" i="1" s="1"/>
  <c r="E96" i="1"/>
  <c r="D96" i="1"/>
  <c r="AE92" i="1"/>
  <c r="AF92" i="1" s="1"/>
  <c r="AD92" i="1"/>
  <c r="AC92" i="1"/>
  <c r="Z92" i="1"/>
  <c r="AA92" i="1" s="1"/>
  <c r="Y92" i="1"/>
  <c r="X92" i="1"/>
  <c r="U92" i="1"/>
  <c r="V92" i="1" s="1"/>
  <c r="T92" i="1"/>
  <c r="S92" i="1"/>
  <c r="P92" i="1"/>
  <c r="Q92" i="1" s="1"/>
  <c r="O92" i="1"/>
  <c r="N92" i="1"/>
  <c r="K92" i="1"/>
  <c r="L92" i="1" s="1"/>
  <c r="J92" i="1"/>
  <c r="I92" i="1"/>
  <c r="F92" i="1"/>
  <c r="G92" i="1" s="1"/>
  <c r="E92" i="1"/>
  <c r="D92" i="1"/>
  <c r="AD90" i="1"/>
  <c r="AE90" i="1" s="1"/>
  <c r="AC90" i="1"/>
  <c r="Y90" i="1"/>
  <c r="Z90" i="1" s="1"/>
  <c r="X90" i="1"/>
  <c r="T90" i="1"/>
  <c r="U90" i="1" s="1"/>
  <c r="V90" i="1" s="1"/>
  <c r="S90" i="1"/>
  <c r="D90" i="1" s="1"/>
  <c r="O90" i="1"/>
  <c r="P90" i="1" s="1"/>
  <c r="N90" i="1"/>
  <c r="J90" i="1"/>
  <c r="K90" i="1" s="1"/>
  <c r="L90" i="1" s="1"/>
  <c r="I90" i="1"/>
  <c r="AE89" i="1"/>
  <c r="AD89" i="1"/>
  <c r="AC89" i="1"/>
  <c r="Y89" i="1"/>
  <c r="Z89" i="1" s="1"/>
  <c r="X89" i="1"/>
  <c r="T89" i="1"/>
  <c r="U89" i="1" s="1"/>
  <c r="S89" i="1"/>
  <c r="O89" i="1"/>
  <c r="P89" i="1" s="1"/>
  <c r="N89" i="1"/>
  <c r="D89" i="1" s="1"/>
  <c r="K89" i="1"/>
  <c r="J89" i="1"/>
  <c r="I89" i="1"/>
  <c r="E89" i="1"/>
  <c r="F89" i="1" s="1"/>
  <c r="AD87" i="1"/>
  <c r="AE87" i="1" s="1"/>
  <c r="AC87" i="1"/>
  <c r="Y87" i="1"/>
  <c r="Z87" i="1" s="1"/>
  <c r="X87" i="1"/>
  <c r="U87" i="1"/>
  <c r="T87" i="1"/>
  <c r="S87" i="1"/>
  <c r="O87" i="1"/>
  <c r="P87" i="1" s="1"/>
  <c r="N87" i="1"/>
  <c r="J87" i="1"/>
  <c r="K87" i="1" s="1"/>
  <c r="I87" i="1"/>
  <c r="D87" i="1" s="1"/>
  <c r="J86" i="1"/>
  <c r="K86" i="1" s="1"/>
  <c r="L86" i="1" s="1"/>
  <c r="I86" i="1"/>
  <c r="E86" i="1"/>
  <c r="F86" i="1" s="1"/>
  <c r="G86" i="1" s="1"/>
  <c r="D86" i="1"/>
  <c r="AD85" i="1"/>
  <c r="AE85" i="1" s="1"/>
  <c r="AF85" i="1" s="1"/>
  <c r="AC85" i="1"/>
  <c r="Y85" i="1"/>
  <c r="Z85" i="1" s="1"/>
  <c r="AA85" i="1" s="1"/>
  <c r="X85" i="1"/>
  <c r="T85" i="1"/>
  <c r="U85" i="1" s="1"/>
  <c r="V85" i="1" s="1"/>
  <c r="S85" i="1"/>
  <c r="J85" i="1"/>
  <c r="K85" i="1" s="1"/>
  <c r="L85" i="1" s="1"/>
  <c r="I85" i="1"/>
  <c r="E85" i="1"/>
  <c r="F85" i="1" s="1"/>
  <c r="G85" i="1" s="1"/>
  <c r="D85" i="1"/>
  <c r="AD84" i="1"/>
  <c r="AE84" i="1" s="1"/>
  <c r="AF84" i="1" s="1"/>
  <c r="AC84" i="1"/>
  <c r="Y84" i="1"/>
  <c r="Z84" i="1" s="1"/>
  <c r="AA84" i="1" s="1"/>
  <c r="X84" i="1"/>
  <c r="T84" i="1"/>
  <c r="U84" i="1" s="1"/>
  <c r="V84" i="1" s="1"/>
  <c r="S84" i="1"/>
  <c r="J84" i="1"/>
  <c r="K84" i="1" s="1"/>
  <c r="L84" i="1" s="1"/>
  <c r="I84" i="1"/>
  <c r="E84" i="1"/>
  <c r="F84" i="1" s="1"/>
  <c r="G84" i="1" s="1"/>
  <c r="D84" i="1"/>
  <c r="AF79" i="1"/>
  <c r="AE79" i="1"/>
  <c r="Z79" i="1"/>
  <c r="AA79" i="1" s="1"/>
  <c r="V79" i="1"/>
  <c r="U79" i="1"/>
  <c r="P79" i="1"/>
  <c r="Q79" i="1" s="1"/>
  <c r="L79" i="1"/>
  <c r="K79" i="1"/>
  <c r="E79" i="1"/>
  <c r="F79" i="1" s="1"/>
  <c r="G79" i="1" s="1"/>
  <c r="D79" i="1"/>
  <c r="AE77" i="1"/>
  <c r="AF77" i="1" s="1"/>
  <c r="AA77" i="1"/>
  <c r="Z77" i="1"/>
  <c r="U77" i="1"/>
  <c r="V77" i="1" s="1"/>
  <c r="Q77" i="1"/>
  <c r="P77" i="1"/>
  <c r="K77" i="1"/>
  <c r="L77" i="1" s="1"/>
  <c r="E77" i="1"/>
  <c r="F77" i="1" s="1"/>
  <c r="G77" i="1" s="1"/>
  <c r="D77" i="1"/>
  <c r="AF76" i="1"/>
  <c r="AE76" i="1"/>
  <c r="Z76" i="1"/>
  <c r="AA76" i="1" s="1"/>
  <c r="V76" i="1"/>
  <c r="U76" i="1"/>
  <c r="P76" i="1"/>
  <c r="Q76" i="1" s="1"/>
  <c r="L76" i="1"/>
  <c r="K76" i="1"/>
  <c r="E76" i="1"/>
  <c r="F76" i="1" s="1"/>
  <c r="G76" i="1" s="1"/>
  <c r="D76" i="1"/>
  <c r="AE75" i="1"/>
  <c r="AF75" i="1" s="1"/>
  <c r="AA75" i="1"/>
  <c r="Z75" i="1"/>
  <c r="U75" i="1"/>
  <c r="V75" i="1" s="1"/>
  <c r="Q75" i="1"/>
  <c r="P75" i="1"/>
  <c r="K75" i="1"/>
  <c r="L75" i="1" s="1"/>
  <c r="E75" i="1"/>
  <c r="F75" i="1" s="1"/>
  <c r="G75" i="1" s="1"/>
  <c r="D75" i="1"/>
  <c r="AD74" i="1"/>
  <c r="AE74" i="1" s="1"/>
  <c r="AF74" i="1" s="1"/>
  <c r="AC74" i="1"/>
  <c r="Y74" i="1"/>
  <c r="Z74" i="1" s="1"/>
  <c r="AA74" i="1" s="1"/>
  <c r="X74" i="1"/>
  <c r="T74" i="1"/>
  <c r="U74" i="1" s="1"/>
  <c r="V74" i="1" s="1"/>
  <c r="S74" i="1"/>
  <c r="O74" i="1"/>
  <c r="P74" i="1" s="1"/>
  <c r="Q74" i="1" s="1"/>
  <c r="N74" i="1"/>
  <c r="J74" i="1"/>
  <c r="K74" i="1" s="1"/>
  <c r="L74" i="1" s="1"/>
  <c r="I74" i="1"/>
  <c r="E74" i="1"/>
  <c r="F74" i="1" s="1"/>
  <c r="G74" i="1" s="1"/>
  <c r="D74" i="1"/>
  <c r="AF73" i="1"/>
  <c r="AE73" i="1"/>
  <c r="Z73" i="1"/>
  <c r="AA73" i="1" s="1"/>
  <c r="V73" i="1"/>
  <c r="U73" i="1"/>
  <c r="P73" i="1"/>
  <c r="Q73" i="1" s="1"/>
  <c r="L73" i="1"/>
  <c r="K73" i="1"/>
  <c r="E73" i="1"/>
  <c r="F73" i="1" s="1"/>
  <c r="G73" i="1" s="1"/>
  <c r="D73" i="1"/>
  <c r="AE72" i="1"/>
  <c r="AF72" i="1" s="1"/>
  <c r="AA72" i="1"/>
  <c r="Z72" i="1"/>
  <c r="U72" i="1"/>
  <c r="V72" i="1" s="1"/>
  <c r="Q72" i="1"/>
  <c r="P72" i="1"/>
  <c r="K72" i="1"/>
  <c r="L72" i="1" s="1"/>
  <c r="E72" i="1"/>
  <c r="F72" i="1" s="1"/>
  <c r="G72" i="1" s="1"/>
  <c r="D72" i="1"/>
  <c r="AD71" i="1"/>
  <c r="AE71" i="1" s="1"/>
  <c r="AF71" i="1" s="1"/>
  <c r="AC71" i="1"/>
  <c r="Y71" i="1"/>
  <c r="Z71" i="1" s="1"/>
  <c r="AA71" i="1" s="1"/>
  <c r="X71" i="1"/>
  <c r="T71" i="1"/>
  <c r="U71" i="1" s="1"/>
  <c r="V71" i="1" s="1"/>
  <c r="S71" i="1"/>
  <c r="O71" i="1"/>
  <c r="P71" i="1" s="1"/>
  <c r="Q71" i="1" s="1"/>
  <c r="N71" i="1"/>
  <c r="J71" i="1"/>
  <c r="K71" i="1" s="1"/>
  <c r="L71" i="1" s="1"/>
  <c r="I71" i="1"/>
  <c r="E71" i="1"/>
  <c r="F71" i="1" s="1"/>
  <c r="G71" i="1" s="1"/>
  <c r="D71" i="1"/>
  <c r="AF70" i="1"/>
  <c r="AE70" i="1"/>
  <c r="Z70" i="1"/>
  <c r="AA70" i="1" s="1"/>
  <c r="V70" i="1"/>
  <c r="U70" i="1"/>
  <c r="P70" i="1"/>
  <c r="Q70" i="1" s="1"/>
  <c r="L70" i="1"/>
  <c r="K70" i="1"/>
  <c r="E70" i="1"/>
  <c r="F70" i="1" s="1"/>
  <c r="G70" i="1" s="1"/>
  <c r="D70" i="1"/>
  <c r="AE69" i="1"/>
  <c r="AF69" i="1" s="1"/>
  <c r="AA69" i="1"/>
  <c r="Z69" i="1"/>
  <c r="U69" i="1"/>
  <c r="V69" i="1" s="1"/>
  <c r="Q69" i="1"/>
  <c r="P69" i="1"/>
  <c r="K69" i="1"/>
  <c r="L69" i="1" s="1"/>
  <c r="E69" i="1"/>
  <c r="F69" i="1" s="1"/>
  <c r="G69" i="1" s="1"/>
  <c r="D69" i="1"/>
  <c r="AF68" i="1"/>
  <c r="AE68" i="1"/>
  <c r="Z68" i="1"/>
  <c r="AA68" i="1" s="1"/>
  <c r="V68" i="1"/>
  <c r="U68" i="1"/>
  <c r="P68" i="1"/>
  <c r="Q68" i="1" s="1"/>
  <c r="L68" i="1"/>
  <c r="K68" i="1"/>
  <c r="E68" i="1"/>
  <c r="F68" i="1" s="1"/>
  <c r="G68" i="1" s="1"/>
  <c r="D68" i="1"/>
  <c r="AE67" i="1"/>
  <c r="AF67" i="1" s="1"/>
  <c r="AA67" i="1"/>
  <c r="Z67" i="1"/>
  <c r="U67" i="1"/>
  <c r="V67" i="1" s="1"/>
  <c r="Q67" i="1"/>
  <c r="P67" i="1"/>
  <c r="K67" i="1"/>
  <c r="L67" i="1" s="1"/>
  <c r="E67" i="1"/>
  <c r="D67" i="1"/>
  <c r="F67" i="1" s="1"/>
  <c r="G67" i="1" s="1"/>
  <c r="AF66" i="1"/>
  <c r="AE66" i="1"/>
  <c r="Z66" i="1"/>
  <c r="AA66" i="1" s="1"/>
  <c r="V66" i="1"/>
  <c r="U66" i="1"/>
  <c r="P66" i="1"/>
  <c r="Q66" i="1" s="1"/>
  <c r="L66" i="1"/>
  <c r="K66" i="1"/>
  <c r="E66" i="1"/>
  <c r="F66" i="1" s="1"/>
  <c r="G66" i="1" s="1"/>
  <c r="D66" i="1"/>
  <c r="AE65" i="1"/>
  <c r="Z65" i="1"/>
  <c r="AA65" i="1" s="1"/>
  <c r="U65" i="1"/>
  <c r="P65" i="1"/>
  <c r="Q65" i="1" s="1"/>
  <c r="L65" i="1"/>
  <c r="K65" i="1"/>
  <c r="E65" i="1"/>
  <c r="F65" i="1" s="1"/>
  <c r="G65" i="1" s="1"/>
  <c r="D65" i="1"/>
  <c r="AD63" i="1"/>
  <c r="AE63" i="1" s="1"/>
  <c r="AF63" i="1" s="1"/>
  <c r="AC63" i="1"/>
  <c r="Y63" i="1"/>
  <c r="Z63" i="1" s="1"/>
  <c r="AA63" i="1" s="1"/>
  <c r="X63" i="1"/>
  <c r="T63" i="1"/>
  <c r="U63" i="1" s="1"/>
  <c r="V63" i="1" s="1"/>
  <c r="S63" i="1"/>
  <c r="O63" i="1"/>
  <c r="P63" i="1" s="1"/>
  <c r="Q63" i="1" s="1"/>
  <c r="N63" i="1"/>
  <c r="J63" i="1"/>
  <c r="E63" i="1" s="1"/>
  <c r="F63" i="1" s="1"/>
  <c r="G63" i="1" s="1"/>
  <c r="I63" i="1"/>
  <c r="D63" i="1"/>
  <c r="AE62" i="1"/>
  <c r="AF62" i="1" s="1"/>
  <c r="AA62" i="1"/>
  <c r="Z62" i="1"/>
  <c r="U62" i="1"/>
  <c r="V62" i="1" s="1"/>
  <c r="Q62" i="1"/>
  <c r="P62" i="1"/>
  <c r="K62" i="1"/>
  <c r="L62" i="1" s="1"/>
  <c r="G62" i="1"/>
  <c r="F62" i="1"/>
  <c r="E62" i="1"/>
  <c r="D62" i="1"/>
  <c r="AF61" i="1"/>
  <c r="AE61" i="1"/>
  <c r="Z61" i="1"/>
  <c r="AA61" i="1" s="1"/>
  <c r="V61" i="1"/>
  <c r="U61" i="1"/>
  <c r="P61" i="1"/>
  <c r="Q61" i="1" s="1"/>
  <c r="L61" i="1"/>
  <c r="K61" i="1"/>
  <c r="E61" i="1"/>
  <c r="E54" i="1" s="1"/>
  <c r="D61" i="1"/>
  <c r="AE60" i="1"/>
  <c r="AF60" i="1" s="1"/>
  <c r="AA60" i="1"/>
  <c r="Z60" i="1"/>
  <c r="U60" i="1"/>
  <c r="V60" i="1" s="1"/>
  <c r="Q60" i="1"/>
  <c r="P60" i="1"/>
  <c r="K60" i="1"/>
  <c r="F60" i="1"/>
  <c r="G60" i="1" s="1"/>
  <c r="E60" i="1"/>
  <c r="D60" i="1"/>
  <c r="AE59" i="1"/>
  <c r="Z59" i="1"/>
  <c r="U59" i="1"/>
  <c r="P59" i="1"/>
  <c r="K59" i="1"/>
  <c r="F59" i="1"/>
  <c r="E59" i="1"/>
  <c r="D59" i="1"/>
  <c r="AE58" i="1"/>
  <c r="AF58" i="1" s="1"/>
  <c r="AA58" i="1"/>
  <c r="Z58" i="1"/>
  <c r="U58" i="1"/>
  <c r="V58" i="1" s="1"/>
  <c r="Q58" i="1"/>
  <c r="P58" i="1"/>
  <c r="K58" i="1"/>
  <c r="L58" i="1" s="1"/>
  <c r="E58" i="1"/>
  <c r="F58" i="1" s="1"/>
  <c r="G58" i="1" s="1"/>
  <c r="D58" i="1"/>
  <c r="AD57" i="1"/>
  <c r="AE57" i="1" s="1"/>
  <c r="AF57" i="1" s="1"/>
  <c r="AC57" i="1"/>
  <c r="Y57" i="1"/>
  <c r="Z57" i="1" s="1"/>
  <c r="AA57" i="1" s="1"/>
  <c r="X57" i="1"/>
  <c r="T57" i="1"/>
  <c r="U57" i="1" s="1"/>
  <c r="V57" i="1" s="1"/>
  <c r="S57" i="1"/>
  <c r="O57" i="1"/>
  <c r="P57" i="1" s="1"/>
  <c r="Q57" i="1" s="1"/>
  <c r="N57" i="1"/>
  <c r="J57" i="1"/>
  <c r="K57" i="1" s="1"/>
  <c r="L57" i="1" s="1"/>
  <c r="I57" i="1"/>
  <c r="E57" i="1"/>
  <c r="F57" i="1" s="1"/>
  <c r="G57" i="1" s="1"/>
  <c r="D57" i="1"/>
  <c r="AD56" i="1"/>
  <c r="AE56" i="1" s="1"/>
  <c r="AF56" i="1" s="1"/>
  <c r="AC56" i="1"/>
  <c r="AC54" i="1" s="1"/>
  <c r="AE54" i="1" s="1"/>
  <c r="AF54" i="1" s="1"/>
  <c r="Y56" i="1"/>
  <c r="Z56" i="1" s="1"/>
  <c r="AA56" i="1" s="1"/>
  <c r="X56" i="1"/>
  <c r="X54" i="1" s="1"/>
  <c r="Z54" i="1" s="1"/>
  <c r="AA54" i="1" s="1"/>
  <c r="T56" i="1"/>
  <c r="U56" i="1" s="1"/>
  <c r="V56" i="1" s="1"/>
  <c r="S56" i="1"/>
  <c r="S54" i="1" s="1"/>
  <c r="U54" i="1" s="1"/>
  <c r="V54" i="1" s="1"/>
  <c r="O56" i="1"/>
  <c r="P56" i="1" s="1"/>
  <c r="Q56" i="1" s="1"/>
  <c r="N56" i="1"/>
  <c r="N54" i="1" s="1"/>
  <c r="P54" i="1" s="1"/>
  <c r="Q54" i="1" s="1"/>
  <c r="J56" i="1"/>
  <c r="K56" i="1" s="1"/>
  <c r="L56" i="1" s="1"/>
  <c r="I56" i="1"/>
  <c r="I54" i="1" s="1"/>
  <c r="K54" i="1" s="1"/>
  <c r="L54" i="1" s="1"/>
  <c r="E56" i="1"/>
  <c r="F56" i="1" s="1"/>
  <c r="G56" i="1" s="1"/>
  <c r="D56" i="1"/>
  <c r="D54" i="1" s="1"/>
  <c r="AE55" i="1"/>
  <c r="AF55" i="1" s="1"/>
  <c r="Z55" i="1"/>
  <c r="AA55" i="1" s="1"/>
  <c r="U55" i="1"/>
  <c r="V55" i="1" s="1"/>
  <c r="P55" i="1"/>
  <c r="Q55" i="1" s="1"/>
  <c r="K55" i="1"/>
  <c r="L55" i="1" s="1"/>
  <c r="F55" i="1"/>
  <c r="G55" i="1" s="1"/>
  <c r="E55" i="1"/>
  <c r="D55" i="1"/>
  <c r="AD54" i="1"/>
  <c r="Y54" i="1"/>
  <c r="T54" i="1"/>
  <c r="O54" i="1"/>
  <c r="J54" i="1"/>
  <c r="AE53" i="1"/>
  <c r="AF53" i="1" s="1"/>
  <c r="AA53" i="1"/>
  <c r="Z53" i="1"/>
  <c r="U53" i="1"/>
  <c r="V53" i="1" s="1"/>
  <c r="Q53" i="1"/>
  <c r="P53" i="1"/>
  <c r="K53" i="1"/>
  <c r="L53" i="1" s="1"/>
  <c r="E53" i="1"/>
  <c r="D53" i="1"/>
  <c r="F53" i="1" s="1"/>
  <c r="G53" i="1" s="1"/>
  <c r="AF49" i="1"/>
  <c r="AE49" i="1"/>
  <c r="Z49" i="1"/>
  <c r="AA49" i="1" s="1"/>
  <c r="V49" i="1"/>
  <c r="U49" i="1"/>
  <c r="P49" i="1"/>
  <c r="Q49" i="1" s="1"/>
  <c r="L49" i="1"/>
  <c r="K49" i="1"/>
  <c r="F49" i="1"/>
  <c r="G49" i="1" s="1"/>
  <c r="E49" i="1"/>
  <c r="D49" i="1"/>
  <c r="AE47" i="1"/>
  <c r="Z47" i="1"/>
  <c r="V47" i="1"/>
  <c r="U47" i="1"/>
  <c r="P47" i="1"/>
  <c r="L47" i="1"/>
  <c r="K47" i="1"/>
  <c r="E47" i="1"/>
  <c r="F47" i="1" s="1"/>
  <c r="G47" i="1" s="1"/>
  <c r="D47" i="1"/>
  <c r="AE46" i="1"/>
  <c r="Z46" i="1"/>
  <c r="U46" i="1"/>
  <c r="P46" i="1"/>
  <c r="K46" i="1"/>
  <c r="E46" i="1"/>
  <c r="F46" i="1" s="1"/>
  <c r="D46" i="1"/>
  <c r="AE44" i="1"/>
  <c r="Z44" i="1"/>
  <c r="U44" i="1"/>
  <c r="P44" i="1"/>
  <c r="K44" i="1"/>
  <c r="E44" i="1"/>
  <c r="E39" i="1" s="1"/>
  <c r="D44" i="1"/>
  <c r="L43" i="1"/>
  <c r="K43" i="1"/>
  <c r="G43" i="1"/>
  <c r="F43" i="1"/>
  <c r="E43" i="1"/>
  <c r="D43" i="1"/>
  <c r="AF42" i="1"/>
  <c r="AE42" i="1"/>
  <c r="AA42" i="1"/>
  <c r="Z42" i="1"/>
  <c r="V42" i="1"/>
  <c r="U42" i="1"/>
  <c r="L42" i="1"/>
  <c r="K42" i="1"/>
  <c r="G42" i="1"/>
  <c r="F42" i="1"/>
  <c r="E42" i="1"/>
  <c r="D42" i="1"/>
  <c r="AF41" i="1"/>
  <c r="AE41" i="1"/>
  <c r="AA41" i="1"/>
  <c r="Z41" i="1"/>
  <c r="V41" i="1"/>
  <c r="U41" i="1"/>
  <c r="L41" i="1"/>
  <c r="K41" i="1"/>
  <c r="G41" i="1"/>
  <c r="F41" i="1"/>
  <c r="E41" i="1"/>
  <c r="D41" i="1"/>
  <c r="AF40" i="1"/>
  <c r="AE40" i="1"/>
  <c r="AD40" i="1"/>
  <c r="AC40" i="1"/>
  <c r="AA40" i="1"/>
  <c r="Z40" i="1"/>
  <c r="Y40" i="1"/>
  <c r="X40" i="1"/>
  <c r="V40" i="1"/>
  <c r="U40" i="1"/>
  <c r="T40" i="1"/>
  <c r="S40" i="1"/>
  <c r="L40" i="1"/>
  <c r="K40" i="1"/>
  <c r="J40" i="1"/>
  <c r="I40" i="1"/>
  <c r="E40" i="1"/>
  <c r="F40" i="1" s="1"/>
  <c r="G40" i="1" s="1"/>
  <c r="D40" i="1"/>
  <c r="AD39" i="1"/>
  <c r="AE39" i="1" s="1"/>
  <c r="AF39" i="1" s="1"/>
  <c r="AC39" i="1"/>
  <c r="Y39" i="1"/>
  <c r="Z39" i="1" s="1"/>
  <c r="AA39" i="1" s="1"/>
  <c r="X39" i="1"/>
  <c r="T39" i="1"/>
  <c r="U39" i="1" s="1"/>
  <c r="V39" i="1" s="1"/>
  <c r="S39" i="1"/>
  <c r="O39" i="1"/>
  <c r="P39" i="1" s="1"/>
  <c r="Q39" i="1" s="1"/>
  <c r="N39" i="1"/>
  <c r="L39" i="1"/>
  <c r="J39" i="1"/>
  <c r="K39" i="1" s="1"/>
  <c r="I39" i="1"/>
  <c r="AF38" i="1"/>
  <c r="AE38" i="1"/>
  <c r="Z38" i="1"/>
  <c r="AA38" i="1" s="1"/>
  <c r="V38" i="1"/>
  <c r="U38" i="1"/>
  <c r="P38" i="1"/>
  <c r="Q38" i="1" s="1"/>
  <c r="L38" i="1"/>
  <c r="K38" i="1"/>
  <c r="E38" i="1"/>
  <c r="D38" i="1"/>
  <c r="AE34" i="1"/>
  <c r="AF34" i="1" s="1"/>
  <c r="AA34" i="1"/>
  <c r="Z34" i="1"/>
  <c r="U34" i="1"/>
  <c r="V34" i="1" s="1"/>
  <c r="Q34" i="1"/>
  <c r="P34" i="1"/>
  <c r="K34" i="1"/>
  <c r="L34" i="1" s="1"/>
  <c r="E34" i="1"/>
  <c r="F34" i="1" s="1"/>
  <c r="G34" i="1" s="1"/>
  <c r="D34" i="1"/>
  <c r="AE32" i="1"/>
  <c r="Z32" i="1"/>
  <c r="U32" i="1"/>
  <c r="V32" i="1" s="1"/>
  <c r="P32" i="1"/>
  <c r="K32" i="1"/>
  <c r="L32" i="1" s="1"/>
  <c r="F32" i="1"/>
  <c r="G32" i="1" s="1"/>
  <c r="E32" i="1"/>
  <c r="D32" i="1"/>
  <c r="AE31" i="1"/>
  <c r="Z31" i="1"/>
  <c r="U31" i="1"/>
  <c r="P31" i="1"/>
  <c r="K31" i="1"/>
  <c r="F31" i="1"/>
  <c r="E31" i="1"/>
  <c r="D31" i="1"/>
  <c r="AE29" i="1"/>
  <c r="Z29" i="1"/>
  <c r="U29" i="1"/>
  <c r="P29" i="1"/>
  <c r="K29" i="1"/>
  <c r="F29" i="1"/>
  <c r="E29" i="1"/>
  <c r="D29" i="1"/>
  <c r="K28" i="1"/>
  <c r="L28" i="1" s="1"/>
  <c r="E28" i="1"/>
  <c r="D28" i="1"/>
  <c r="AE27" i="1"/>
  <c r="AF27" i="1" s="1"/>
  <c r="Z27" i="1"/>
  <c r="AA27" i="1" s="1"/>
  <c r="U27" i="1"/>
  <c r="V27" i="1" s="1"/>
  <c r="K27" i="1"/>
  <c r="L27" i="1" s="1"/>
  <c r="E27" i="1"/>
  <c r="F27" i="1" s="1"/>
  <c r="G27" i="1" s="1"/>
  <c r="D27" i="1"/>
  <c r="AE26" i="1"/>
  <c r="AF26" i="1" s="1"/>
  <c r="Z26" i="1"/>
  <c r="AA26" i="1" s="1"/>
  <c r="U26" i="1"/>
  <c r="V26" i="1" s="1"/>
  <c r="K26" i="1"/>
  <c r="L26" i="1" s="1"/>
  <c r="E26" i="1"/>
  <c r="D26" i="1"/>
  <c r="AD25" i="1"/>
  <c r="AD83" i="1" s="1"/>
  <c r="AE83" i="1" s="1"/>
  <c r="AF83" i="1" s="1"/>
  <c r="AC25" i="1"/>
  <c r="AC83" i="1" s="1"/>
  <c r="Y25" i="1"/>
  <c r="Y83" i="1" s="1"/>
  <c r="X25" i="1"/>
  <c r="X83" i="1" s="1"/>
  <c r="T25" i="1"/>
  <c r="T83" i="1" s="1"/>
  <c r="U83" i="1" s="1"/>
  <c r="V83" i="1" s="1"/>
  <c r="S25" i="1"/>
  <c r="S83" i="1" s="1"/>
  <c r="J25" i="1"/>
  <c r="J83" i="1" s="1"/>
  <c r="I25" i="1"/>
  <c r="I83" i="1" s="1"/>
  <c r="E25" i="1"/>
  <c r="E83" i="1" s="1"/>
  <c r="F83" i="1" s="1"/>
  <c r="G83" i="1" s="1"/>
  <c r="D25" i="1"/>
  <c r="D83" i="1" s="1"/>
  <c r="AD24" i="1"/>
  <c r="AD82" i="1" s="1"/>
  <c r="Y24" i="1"/>
  <c r="Y82" i="1" s="1"/>
  <c r="X24" i="1"/>
  <c r="X82" i="1" s="1"/>
  <c r="X110" i="1" s="1"/>
  <c r="T24" i="1"/>
  <c r="T82" i="1" s="1"/>
  <c r="O24" i="1"/>
  <c r="O82" i="1" s="1"/>
  <c r="N24" i="1"/>
  <c r="N82" i="1" s="1"/>
  <c r="N110" i="1" s="1"/>
  <c r="N161" i="1" s="1"/>
  <c r="J24" i="1"/>
  <c r="J82" i="1" s="1"/>
  <c r="I24" i="1"/>
  <c r="I82" i="1" s="1"/>
  <c r="I110" i="1" s="1"/>
  <c r="D24" i="1"/>
  <c r="F22" i="1"/>
  <c r="G22" i="1" s="1"/>
  <c r="H22" i="1" s="1"/>
  <c r="I22" i="1" s="1"/>
  <c r="J22" i="1" s="1"/>
  <c r="K22" i="1" s="1"/>
  <c r="L22" i="1" s="1"/>
  <c r="M22" i="1" s="1"/>
  <c r="N22" i="1" s="1"/>
  <c r="O22" i="1" s="1"/>
  <c r="P22" i="1" s="1"/>
  <c r="Q22" i="1" s="1"/>
  <c r="R22" i="1" s="1"/>
  <c r="S22" i="1" s="1"/>
  <c r="T22" i="1" s="1"/>
  <c r="U22" i="1" s="1"/>
  <c r="V22" i="1" s="1"/>
  <c r="W22" i="1" s="1"/>
  <c r="X22" i="1" s="1"/>
  <c r="Y22" i="1" s="1"/>
  <c r="Z22" i="1" s="1"/>
  <c r="AA22" i="1" s="1"/>
  <c r="AB22" i="1" s="1"/>
  <c r="AC22" i="1" s="1"/>
  <c r="AD22" i="1" s="1"/>
  <c r="AE22" i="1" s="1"/>
  <c r="AF22" i="1" s="1"/>
  <c r="AG22" i="1" s="1"/>
  <c r="O110" i="1" l="1"/>
  <c r="P82" i="1"/>
  <c r="Q82" i="1" s="1"/>
  <c r="S24" i="1"/>
  <c r="S82" i="1" s="1"/>
  <c r="S110" i="1" s="1"/>
  <c r="S140" i="1" s="1"/>
  <c r="AC24" i="1"/>
  <c r="AC82" i="1" s="1"/>
  <c r="AC110" i="1" s="1"/>
  <c r="Y110" i="1"/>
  <c r="Z82" i="1"/>
  <c r="AA82" i="1" s="1"/>
  <c r="F54" i="1"/>
  <c r="G54" i="1" s="1"/>
  <c r="I161" i="1"/>
  <c r="I166" i="1" s="1"/>
  <c r="I140" i="1"/>
  <c r="J110" i="1"/>
  <c r="K82" i="1"/>
  <c r="L82" i="1" s="1"/>
  <c r="U82" i="1"/>
  <c r="V82" i="1" s="1"/>
  <c r="AD110" i="1"/>
  <c r="K83" i="1"/>
  <c r="L83" i="1" s="1"/>
  <c r="Z83" i="1"/>
  <c r="AA83" i="1" s="1"/>
  <c r="F26" i="1"/>
  <c r="G26" i="1" s="1"/>
  <c r="F28" i="1"/>
  <c r="G28" i="1" s="1"/>
  <c r="X161" i="1"/>
  <c r="X140" i="1"/>
  <c r="E24" i="1"/>
  <c r="F38" i="1"/>
  <c r="G38" i="1" s="1"/>
  <c r="F98" i="1"/>
  <c r="G98" i="1" s="1"/>
  <c r="E154" i="1"/>
  <c r="F154" i="1" s="1"/>
  <c r="G154" i="1" s="1"/>
  <c r="U154" i="1"/>
  <c r="V154" i="1" s="1"/>
  <c r="P168" i="1"/>
  <c r="Q168" i="1" s="1"/>
  <c r="D248" i="1"/>
  <c r="F248" i="1" s="1"/>
  <c r="G248" i="1" s="1"/>
  <c r="D223" i="1"/>
  <c r="D247" i="1" s="1"/>
  <c r="X248" i="1"/>
  <c r="X223" i="1"/>
  <c r="X247" i="1" s="1"/>
  <c r="D39" i="1"/>
  <c r="F39" i="1" s="1"/>
  <c r="G39" i="1" s="1"/>
  <c r="F44" i="1"/>
  <c r="F61" i="1"/>
  <c r="G61" i="1" s="1"/>
  <c r="K63" i="1"/>
  <c r="L63" i="1" s="1"/>
  <c r="K148" i="1"/>
  <c r="L148" i="1" s="1"/>
  <c r="J307" i="1"/>
  <c r="J306" i="1"/>
  <c r="K169" i="1"/>
  <c r="L169" i="1" s="1"/>
  <c r="D310" i="1"/>
  <c r="D169" i="1"/>
  <c r="E188" i="1"/>
  <c r="O186" i="1"/>
  <c r="P186" i="1" s="1"/>
  <c r="Q186" i="1" s="1"/>
  <c r="P188" i="1"/>
  <c r="Q188" i="1" s="1"/>
  <c r="Y186" i="1"/>
  <c r="Z186" i="1" s="1"/>
  <c r="AA186" i="1" s="1"/>
  <c r="Z188" i="1"/>
  <c r="AA188" i="1" s="1"/>
  <c r="J244" i="1"/>
  <c r="K204" i="1"/>
  <c r="L204" i="1" s="1"/>
  <c r="E309" i="1"/>
  <c r="F171" i="1"/>
  <c r="G171" i="1" s="1"/>
  <c r="N248" i="1"/>
  <c r="N223" i="1"/>
  <c r="N247" i="1" s="1"/>
  <c r="K24" i="1"/>
  <c r="L24" i="1" s="1"/>
  <c r="P24" i="1"/>
  <c r="Q24" i="1" s="1"/>
  <c r="U24" i="1"/>
  <c r="V24" i="1" s="1"/>
  <c r="Z24" i="1"/>
  <c r="AA24" i="1" s="1"/>
  <c r="F25" i="1"/>
  <c r="G25" i="1" s="1"/>
  <c r="K25" i="1"/>
  <c r="L25" i="1" s="1"/>
  <c r="U25" i="1"/>
  <c r="V25" i="1" s="1"/>
  <c r="Z25" i="1"/>
  <c r="AA25" i="1" s="1"/>
  <c r="AE25" i="1"/>
  <c r="AF25" i="1" s="1"/>
  <c r="E87" i="1"/>
  <c r="F87" i="1" s="1"/>
  <c r="E90" i="1"/>
  <c r="F90" i="1" s="1"/>
  <c r="G90" i="1" s="1"/>
  <c r="F101" i="1"/>
  <c r="G101" i="1" s="1"/>
  <c r="E104" i="1"/>
  <c r="F104" i="1" s="1"/>
  <c r="G104" i="1" s="1"/>
  <c r="P104" i="1"/>
  <c r="Q104" i="1" s="1"/>
  <c r="Z104" i="1"/>
  <c r="AA104" i="1" s="1"/>
  <c r="F105" i="1"/>
  <c r="G105" i="1" s="1"/>
  <c r="K141" i="1"/>
  <c r="L141" i="1" s="1"/>
  <c r="E141" i="1"/>
  <c r="F141" i="1" s="1"/>
  <c r="G141" i="1" s="1"/>
  <c r="F139" i="1"/>
  <c r="G139" i="1" s="1"/>
  <c r="Z141" i="1"/>
  <c r="AA141" i="1" s="1"/>
  <c r="Z142" i="1"/>
  <c r="AA142" i="1" s="1"/>
  <c r="F145" i="1"/>
  <c r="P148" i="1"/>
  <c r="E148" i="1"/>
  <c r="F148" i="1" s="1"/>
  <c r="G148" i="1" s="1"/>
  <c r="F163" i="1"/>
  <c r="G163" i="1" s="1"/>
  <c r="F165" i="1"/>
  <c r="G165" i="1" s="1"/>
  <c r="J168" i="1"/>
  <c r="U168" i="1"/>
  <c r="V168" i="1" s="1"/>
  <c r="AE168" i="1"/>
  <c r="AF168" i="1" s="1"/>
  <c r="F205" i="1"/>
  <c r="G205" i="1" s="1"/>
  <c r="Y243" i="1"/>
  <c r="Z168" i="1"/>
  <c r="AA168" i="1" s="1"/>
  <c r="J97" i="1"/>
  <c r="K97" i="1" s="1"/>
  <c r="L97" i="1" s="1"/>
  <c r="T97" i="1"/>
  <c r="U97" i="1" s="1"/>
  <c r="V97" i="1" s="1"/>
  <c r="AD97" i="1"/>
  <c r="AE97" i="1" s="1"/>
  <c r="AF97" i="1" s="1"/>
  <c r="F107" i="1"/>
  <c r="G107" i="1" s="1"/>
  <c r="F127" i="1"/>
  <c r="F143" i="1"/>
  <c r="G143" i="1" s="1"/>
  <c r="E147" i="1"/>
  <c r="F147" i="1" s="1"/>
  <c r="E169" i="1"/>
  <c r="O306" i="1"/>
  <c r="P306" i="1" s="1"/>
  <c r="Q306" i="1" s="1"/>
  <c r="P169" i="1"/>
  <c r="J186" i="1"/>
  <c r="K186" i="1" s="1"/>
  <c r="L186" i="1" s="1"/>
  <c r="K188" i="1"/>
  <c r="L188" i="1" s="1"/>
  <c r="T186" i="1"/>
  <c r="U186" i="1" s="1"/>
  <c r="V186" i="1" s="1"/>
  <c r="U188" i="1"/>
  <c r="V188" i="1" s="1"/>
  <c r="AD186" i="1"/>
  <c r="AE186" i="1" s="1"/>
  <c r="AF186" i="1" s="1"/>
  <c r="AE188" i="1"/>
  <c r="AF188" i="1" s="1"/>
  <c r="F204" i="1"/>
  <c r="G204" i="1" s="1"/>
  <c r="O244" i="1"/>
  <c r="P204" i="1"/>
  <c r="AD211" i="1"/>
  <c r="AE211" i="1" s="1"/>
  <c r="AF211" i="1" s="1"/>
  <c r="E221" i="1"/>
  <c r="AE221" i="1"/>
  <c r="E310" i="1"/>
  <c r="D315" i="1"/>
  <c r="P248" i="1"/>
  <c r="Q248" i="1" s="1"/>
  <c r="Z248" i="1"/>
  <c r="AA248" i="1" s="1"/>
  <c r="F226" i="1"/>
  <c r="G226" i="1" s="1"/>
  <c r="F231" i="1"/>
  <c r="U249" i="1"/>
  <c r="V249" i="1" s="1"/>
  <c r="S307" i="1"/>
  <c r="S306" i="1"/>
  <c r="X307" i="1"/>
  <c r="X306" i="1"/>
  <c r="AC307" i="1"/>
  <c r="AC306" i="1"/>
  <c r="D308" i="1"/>
  <c r="F172" i="1"/>
  <c r="G172" i="1" s="1"/>
  <c r="E315" i="1"/>
  <c r="F315" i="1" s="1"/>
  <c r="G315" i="1" s="1"/>
  <c r="AD244" i="1"/>
  <c r="F247" i="1"/>
  <c r="G247" i="1" s="1"/>
  <c r="P247" i="1"/>
  <c r="Q247" i="1" s="1"/>
  <c r="Z247" i="1"/>
  <c r="AA247" i="1" s="1"/>
  <c r="F224" i="1"/>
  <c r="F230" i="1"/>
  <c r="I243" i="1"/>
  <c r="I251" i="1" s="1"/>
  <c r="I253" i="1" s="1"/>
  <c r="N243" i="1"/>
  <c r="S243" i="1"/>
  <c r="S251" i="1" s="1"/>
  <c r="S253" i="1" s="1"/>
  <c r="X243" i="1"/>
  <c r="X251" i="1" s="1"/>
  <c r="X253" i="1" s="1"/>
  <c r="AC243" i="1"/>
  <c r="AC251" i="1" s="1"/>
  <c r="AC253" i="1" s="1"/>
  <c r="I307" i="1"/>
  <c r="I306" i="1"/>
  <c r="T307" i="1"/>
  <c r="U307" i="1" s="1"/>
  <c r="V307" i="1" s="1"/>
  <c r="T306" i="1"/>
  <c r="U306" i="1" s="1"/>
  <c r="V306" i="1" s="1"/>
  <c r="Y307" i="1"/>
  <c r="Y306" i="1"/>
  <c r="AD307" i="1"/>
  <c r="AE307" i="1" s="1"/>
  <c r="AF307" i="1" s="1"/>
  <c r="AD306" i="1"/>
  <c r="AE306" i="1" s="1"/>
  <c r="AF306" i="1" s="1"/>
  <c r="E308" i="1"/>
  <c r="D309" i="1"/>
  <c r="U244" i="1"/>
  <c r="V244" i="1" s="1"/>
  <c r="T245" i="1"/>
  <c r="U245" i="1" s="1"/>
  <c r="V245" i="1" s="1"/>
  <c r="Z244" i="1"/>
  <c r="AA244" i="1" s="1"/>
  <c r="Y245" i="1"/>
  <c r="Z245" i="1" s="1"/>
  <c r="AA245" i="1" s="1"/>
  <c r="Z249" i="1"/>
  <c r="F291" i="1"/>
  <c r="F295" i="1"/>
  <c r="F223" i="1"/>
  <c r="G223" i="1" s="1"/>
  <c r="K223" i="1"/>
  <c r="L223" i="1" s="1"/>
  <c r="P223" i="1"/>
  <c r="Q223" i="1" s="1"/>
  <c r="U223" i="1"/>
  <c r="V223" i="1" s="1"/>
  <c r="Z223" i="1"/>
  <c r="AA223" i="1" s="1"/>
  <c r="AE223" i="1"/>
  <c r="AF223" i="1" s="1"/>
  <c r="F225" i="1"/>
  <c r="G225" i="1" s="1"/>
  <c r="K225" i="1"/>
  <c r="L225" i="1" s="1"/>
  <c r="P225" i="1"/>
  <c r="Q225" i="1" s="1"/>
  <c r="U225" i="1"/>
  <c r="V225" i="1" s="1"/>
  <c r="Z225" i="1"/>
  <c r="AA225" i="1" s="1"/>
  <c r="AE225" i="1"/>
  <c r="AF225" i="1" s="1"/>
  <c r="F235" i="1"/>
  <c r="G235" i="1" s="1"/>
  <c r="F257" i="1"/>
  <c r="G257" i="1" s="1"/>
  <c r="F263" i="1"/>
  <c r="F294" i="1"/>
  <c r="Y400" i="1"/>
  <c r="Z401" i="1"/>
  <c r="AA401" i="1" s="1"/>
  <c r="F293" i="1"/>
  <c r="F304" i="1"/>
  <c r="G304" i="1" s="1"/>
  <c r="F324" i="1"/>
  <c r="G324" i="1" s="1"/>
  <c r="F379" i="1"/>
  <c r="F405" i="1"/>
  <c r="J399" i="1"/>
  <c r="K414" i="1"/>
  <c r="L414" i="1" s="1"/>
  <c r="F303" i="1"/>
  <c r="F323" i="1"/>
  <c r="G323" i="1" s="1"/>
  <c r="E401" i="1"/>
  <c r="F401" i="1" s="1"/>
  <c r="G401" i="1" s="1"/>
  <c r="T400" i="1"/>
  <c r="U401" i="1"/>
  <c r="V401" i="1" s="1"/>
  <c r="AD400" i="1"/>
  <c r="AE401" i="1"/>
  <c r="AF401" i="1" s="1"/>
  <c r="F414" i="1"/>
  <c r="G414" i="1" s="1"/>
  <c r="U414" i="1"/>
  <c r="V414" i="1" s="1"/>
  <c r="S399" i="1"/>
  <c r="D414" i="1"/>
  <c r="E377" i="1"/>
  <c r="F377" i="1" s="1"/>
  <c r="P244" i="1" l="1"/>
  <c r="Q244" i="1" s="1"/>
  <c r="O245" i="1"/>
  <c r="P245" i="1" s="1"/>
  <c r="Q245" i="1" s="1"/>
  <c r="J140" i="1"/>
  <c r="K140" i="1" s="1"/>
  <c r="L140" i="1" s="1"/>
  <c r="K110" i="1"/>
  <c r="L110" i="1" s="1"/>
  <c r="J161" i="1"/>
  <c r="F221" i="1"/>
  <c r="G221" i="1" s="1"/>
  <c r="E211" i="1"/>
  <c r="Y251" i="1"/>
  <c r="Z243" i="1"/>
  <c r="AA243" i="1" s="1"/>
  <c r="K244" i="1"/>
  <c r="L244" i="1" s="1"/>
  <c r="J245" i="1"/>
  <c r="K245" i="1" s="1"/>
  <c r="L245" i="1" s="1"/>
  <c r="Y161" i="1"/>
  <c r="Y140" i="1"/>
  <c r="Z140" i="1" s="1"/>
  <c r="AA140" i="1" s="1"/>
  <c r="Z110" i="1"/>
  <c r="AA110" i="1" s="1"/>
  <c r="AD399" i="1"/>
  <c r="AE400" i="1"/>
  <c r="AF400" i="1" s="1"/>
  <c r="AD243" i="1"/>
  <c r="AC161" i="1"/>
  <c r="AC140" i="1"/>
  <c r="E400" i="1"/>
  <c r="F400" i="1" s="1"/>
  <c r="G400" i="1" s="1"/>
  <c r="T399" i="1"/>
  <c r="U400" i="1"/>
  <c r="V400" i="1" s="1"/>
  <c r="Y399" i="1"/>
  <c r="Z400" i="1"/>
  <c r="AA400" i="1" s="1"/>
  <c r="Z306" i="1"/>
  <c r="AA306" i="1" s="1"/>
  <c r="AE244" i="1"/>
  <c r="AF244" i="1" s="1"/>
  <c r="AD245" i="1"/>
  <c r="AE245" i="1" s="1"/>
  <c r="AF245" i="1" s="1"/>
  <c r="T243" i="1"/>
  <c r="E186" i="1"/>
  <c r="F186" i="1" s="1"/>
  <c r="G186" i="1" s="1"/>
  <c r="F188" i="1"/>
  <c r="G188" i="1" s="1"/>
  <c r="K306" i="1"/>
  <c r="L306" i="1" s="1"/>
  <c r="O243" i="1"/>
  <c r="E97" i="1"/>
  <c r="F97" i="1" s="1"/>
  <c r="G97" i="1" s="1"/>
  <c r="T110" i="1"/>
  <c r="D82" i="1"/>
  <c r="D110" i="1" s="1"/>
  <c r="D399" i="1"/>
  <c r="S374" i="1"/>
  <c r="E82" i="1"/>
  <c r="F24" i="1"/>
  <c r="G24" i="1" s="1"/>
  <c r="AD161" i="1"/>
  <c r="AD140" i="1"/>
  <c r="AE140" i="1" s="1"/>
  <c r="AF140" i="1" s="1"/>
  <c r="AE110" i="1"/>
  <c r="AF110" i="1" s="1"/>
  <c r="E399" i="1"/>
  <c r="K399" i="1"/>
  <c r="L399" i="1" s="1"/>
  <c r="J374" i="1"/>
  <c r="F308" i="1"/>
  <c r="G308" i="1" s="1"/>
  <c r="Z307" i="1"/>
  <c r="AA307" i="1" s="1"/>
  <c r="N251" i="1"/>
  <c r="N253" i="1" s="1"/>
  <c r="F310" i="1"/>
  <c r="G310" i="1" s="1"/>
  <c r="E307" i="1"/>
  <c r="E306" i="1"/>
  <c r="F169" i="1"/>
  <c r="G169" i="1" s="1"/>
  <c r="E168" i="1"/>
  <c r="J243" i="1"/>
  <c r="K168" i="1"/>
  <c r="L168" i="1" s="1"/>
  <c r="AE24" i="1"/>
  <c r="AF24" i="1" s="1"/>
  <c r="F309" i="1"/>
  <c r="G309" i="1" s="1"/>
  <c r="D307" i="1"/>
  <c r="D306" i="1"/>
  <c r="D168" i="1"/>
  <c r="D243" i="1" s="1"/>
  <c r="D251" i="1" s="1"/>
  <c r="D253" i="1" s="1"/>
  <c r="K307" i="1"/>
  <c r="L307" i="1" s="1"/>
  <c r="AE82" i="1"/>
  <c r="AF82" i="1" s="1"/>
  <c r="O140" i="1"/>
  <c r="P140" i="1" s="1"/>
  <c r="Q140" i="1" s="1"/>
  <c r="O161" i="1"/>
  <c r="P110" i="1"/>
  <c r="Q110" i="1" s="1"/>
  <c r="F306" i="1" l="1"/>
  <c r="G306" i="1" s="1"/>
  <c r="F399" i="1"/>
  <c r="G399" i="1" s="1"/>
  <c r="D161" i="1"/>
  <c r="D166" i="1" s="1"/>
  <c r="D140" i="1"/>
  <c r="Z399" i="1"/>
  <c r="AA399" i="1" s="1"/>
  <c r="Y374" i="1"/>
  <c r="AE399" i="1"/>
  <c r="AF399" i="1" s="1"/>
  <c r="AD374" i="1"/>
  <c r="F211" i="1"/>
  <c r="G211" i="1" s="1"/>
  <c r="E244" i="1"/>
  <c r="AD166" i="1"/>
  <c r="AE166" i="1" s="1"/>
  <c r="AF166" i="1" s="1"/>
  <c r="AE161" i="1"/>
  <c r="AF161" i="1" s="1"/>
  <c r="P243" i="1"/>
  <c r="Q243" i="1" s="1"/>
  <c r="O251" i="1"/>
  <c r="U243" i="1"/>
  <c r="V243" i="1" s="1"/>
  <c r="T251" i="1"/>
  <c r="Y166" i="1"/>
  <c r="Z166" i="1" s="1"/>
  <c r="AA166" i="1" s="1"/>
  <c r="Z161" i="1"/>
  <c r="AA161" i="1" s="1"/>
  <c r="K243" i="1"/>
  <c r="L243" i="1" s="1"/>
  <c r="J251" i="1"/>
  <c r="F307" i="1"/>
  <c r="G307" i="1" s="1"/>
  <c r="E110" i="1"/>
  <c r="F82" i="1"/>
  <c r="G82" i="1" s="1"/>
  <c r="T161" i="1"/>
  <c r="T140" i="1"/>
  <c r="U140" i="1" s="1"/>
  <c r="V140" i="1" s="1"/>
  <c r="U110" i="1"/>
  <c r="V110" i="1" s="1"/>
  <c r="O166" i="1"/>
  <c r="P166" i="1" s="1"/>
  <c r="Q166" i="1" s="1"/>
  <c r="P161" i="1"/>
  <c r="Q161" i="1" s="1"/>
  <c r="Y253" i="1"/>
  <c r="Z253" i="1" s="1"/>
  <c r="AA253" i="1" s="1"/>
  <c r="Z251" i="1"/>
  <c r="AA251" i="1" s="1"/>
  <c r="E243" i="1"/>
  <c r="F168" i="1"/>
  <c r="G168" i="1" s="1"/>
  <c r="K374" i="1"/>
  <c r="L374" i="1" s="1"/>
  <c r="J373" i="1"/>
  <c r="K373" i="1" s="1"/>
  <c r="L373" i="1" s="1"/>
  <c r="D374" i="1"/>
  <c r="D373" i="1" s="1"/>
  <c r="S373" i="1"/>
  <c r="U399" i="1"/>
  <c r="V399" i="1" s="1"/>
  <c r="T374" i="1"/>
  <c r="AE243" i="1"/>
  <c r="AF243" i="1" s="1"/>
  <c r="AD251" i="1"/>
  <c r="J166" i="1"/>
  <c r="K166" i="1" s="1"/>
  <c r="L166" i="1" s="1"/>
  <c r="K161" i="1"/>
  <c r="L161" i="1" s="1"/>
  <c r="U374" i="1" l="1"/>
  <c r="V374" i="1" s="1"/>
  <c r="T373" i="1"/>
  <c r="U373" i="1" s="1"/>
  <c r="V373" i="1" s="1"/>
  <c r="F243" i="1"/>
  <c r="G243" i="1" s="1"/>
  <c r="E251" i="1"/>
  <c r="J253" i="1"/>
  <c r="K253" i="1" s="1"/>
  <c r="L253" i="1" s="1"/>
  <c r="K251" i="1"/>
  <c r="L251" i="1" s="1"/>
  <c r="T253" i="1"/>
  <c r="U253" i="1" s="1"/>
  <c r="V253" i="1" s="1"/>
  <c r="U251" i="1"/>
  <c r="V251" i="1" s="1"/>
  <c r="E374" i="1"/>
  <c r="E140" i="1"/>
  <c r="F140" i="1" s="1"/>
  <c r="G140" i="1" s="1"/>
  <c r="E161" i="1"/>
  <c r="F110" i="1"/>
  <c r="G110" i="1" s="1"/>
  <c r="O253" i="1"/>
  <c r="P253" i="1" s="1"/>
  <c r="Q253" i="1" s="1"/>
  <c r="P251" i="1"/>
  <c r="F244" i="1"/>
  <c r="G244" i="1" s="1"/>
  <c r="E245" i="1"/>
  <c r="F245" i="1" s="1"/>
  <c r="G245" i="1" s="1"/>
  <c r="Y373" i="1"/>
  <c r="Z373" i="1" s="1"/>
  <c r="AA373" i="1" s="1"/>
  <c r="Z374" i="1"/>
  <c r="AA374" i="1" s="1"/>
  <c r="T166" i="1"/>
  <c r="U166" i="1" s="1"/>
  <c r="V166" i="1" s="1"/>
  <c r="U161" i="1"/>
  <c r="V161" i="1" s="1"/>
  <c r="AE374" i="1"/>
  <c r="AF374" i="1" s="1"/>
  <c r="AD373" i="1"/>
  <c r="AE373" i="1" s="1"/>
  <c r="AF373" i="1" s="1"/>
  <c r="AD253" i="1"/>
  <c r="AE253" i="1" s="1"/>
  <c r="AF253" i="1" s="1"/>
  <c r="AE251" i="1"/>
  <c r="AF251" i="1" s="1"/>
  <c r="E253" i="1" l="1"/>
  <c r="F253" i="1" s="1"/>
  <c r="G253" i="1" s="1"/>
  <c r="F251" i="1"/>
  <c r="G251" i="1" s="1"/>
  <c r="F161" i="1"/>
  <c r="G161" i="1" s="1"/>
  <c r="E166" i="1"/>
  <c r="F166" i="1" s="1"/>
  <c r="G166" i="1" s="1"/>
  <c r="F374" i="1"/>
  <c r="G374" i="1" s="1"/>
  <c r="E373" i="1"/>
  <c r="F373" i="1" s="1"/>
  <c r="G373" i="1" s="1"/>
</calcChain>
</file>

<file path=xl/comments1.xml><?xml version="1.0" encoding="utf-8"?>
<comments xmlns="http://schemas.openxmlformats.org/spreadsheetml/2006/main">
  <authors>
    <author>Бредун Светлана Александровна</author>
  </authors>
  <commentList>
    <comment ref="B242" authorId="0" shapeId="0">
      <text>
        <r>
          <rPr>
            <b/>
            <sz val="9"/>
            <color indexed="81"/>
            <rFont val="Tahoma"/>
            <family val="2"/>
            <charset val="204"/>
          </rPr>
          <t>Бредун Светлана Александровна:</t>
        </r>
        <r>
          <rPr>
            <sz val="9"/>
            <color indexed="81"/>
            <rFont val="Tahoma"/>
            <family val="2"/>
            <charset val="204"/>
          </rPr>
          <t xml:space="preserve">
+% к уплате</t>
        </r>
      </text>
    </comment>
  </commentList>
</comments>
</file>

<file path=xl/sharedStrings.xml><?xml version="1.0" encoding="utf-8"?>
<sst xmlns="http://schemas.openxmlformats.org/spreadsheetml/2006/main" count="7122" uniqueCount="939">
  <si>
    <t>Приложение № 9</t>
  </si>
  <si>
    <t>к приказу Минэнерго России</t>
  </si>
  <si>
    <t>от "____"____________2017 г. № ______</t>
  </si>
  <si>
    <t>Форма 9. Отчет об исполнении финансового плана субъекта электроэнергетики, в том числе по источникам финансирования инвестиционной программы</t>
  </si>
  <si>
    <t>Инвестиционная программа акционерного общества "Дальневосточная генерирующая компания"</t>
  </si>
  <si>
    <t xml:space="preserve">                          полное наименование субъекта электроэнергетики</t>
  </si>
  <si>
    <r>
      <t>Субъект Российской Федерации: __________</t>
    </r>
    <r>
      <rPr>
        <u/>
        <sz val="14"/>
        <rFont val="Times New Roman"/>
        <family val="1"/>
        <charset val="204"/>
      </rPr>
      <t>_-____</t>
    </r>
    <r>
      <rPr>
        <sz val="14"/>
        <rFont val="Times New Roman"/>
        <family val="1"/>
        <charset val="204"/>
      </rPr>
      <t>______</t>
    </r>
  </si>
  <si>
    <t xml:space="preserve">                    Год раскрытия (предоставления) информации: 2022 год</t>
  </si>
  <si>
    <t>Утвержденные плановые значения показателей приведены в соответствии с  приказом Минэнерго России от 16.12.2021 № 19@</t>
  </si>
  <si>
    <t xml:space="preserve">    реквизиты решения органа исполнительной власти, утвердившего инвестиционную программу</t>
  </si>
  <si>
    <t xml:space="preserve"> 1. Финансово-экономическая модель деятельности субъекта электроэнергетики </t>
  </si>
  <si>
    <t>Акционерное общество  "Дальневосточная генерирующая компания"</t>
  </si>
  <si>
    <t>Хабаровский край</t>
  </si>
  <si>
    <t>Еврейская автономная область</t>
  </si>
  <si>
    <t>Приморский край</t>
  </si>
  <si>
    <t>Амурская область</t>
  </si>
  <si>
    <t>Республика Саха (Якутия)</t>
  </si>
  <si>
    <t>№ п/п</t>
  </si>
  <si>
    <t>Показатель</t>
  </si>
  <si>
    <t>Ед. изм.</t>
  </si>
  <si>
    <t>2021 год</t>
  </si>
  <si>
    <t>Отклонения от плановых значений 2021 года</t>
  </si>
  <si>
    <t>Причины отклонений</t>
  </si>
  <si>
    <t>Отклонения от плановых значений 2021года</t>
  </si>
  <si>
    <t>План</t>
  </si>
  <si>
    <t xml:space="preserve">Факт </t>
  </si>
  <si>
    <t>в ед. измерений</t>
  </si>
  <si>
    <t>в процентах, %</t>
  </si>
  <si>
    <t>БЮДЖЕТ ДОХОДОВ И РАСХОДОВ</t>
  </si>
  <si>
    <t>I</t>
  </si>
  <si>
    <t>Выручка от реализации товаров (работ, услуг) всего, в том числе*:</t>
  </si>
  <si>
    <t>млн рублей</t>
  </si>
  <si>
    <t>-</t>
  </si>
  <si>
    <t>1.1</t>
  </si>
  <si>
    <t xml:space="preserve">Производство и поставка электрической энергии и мощности всего, в том числе: </t>
  </si>
  <si>
    <t>1.1.1</t>
  </si>
  <si>
    <t>производство и поставка электрической энергии на оптовом рынке электрической энергии и мощности</t>
  </si>
  <si>
    <t>Рост выручки за счет прибыли (эффекта) по двусторонним договорам</t>
  </si>
  <si>
    <t xml:space="preserve">Снижение выручки за счет снижения отпуска в сеть. </t>
  </si>
  <si>
    <t>Снижение выручки за счет снижения отпуска в сеть и тарифа по энергии</t>
  </si>
  <si>
    <t>1.1.2</t>
  </si>
  <si>
    <t>производство и поставка электрической мощности на оптовом рынке электрической энергии и мощности</t>
  </si>
  <si>
    <t>Снижение выручки за счет уменьшения поставки мощности.</t>
  </si>
  <si>
    <t>1.1.3</t>
  </si>
  <si>
    <t>производство и поставка электрической энергии (мощности) на розничных рынках электрической энергии</t>
  </si>
  <si>
    <t>1.2</t>
  </si>
  <si>
    <t>Производство и поставка тепловой энергии (мощности)</t>
  </si>
  <si>
    <t>1.3</t>
  </si>
  <si>
    <t>Оказание услуг по передаче электрической энергии</t>
  </si>
  <si>
    <t>1.4</t>
  </si>
  <si>
    <t>Оказание услуг по передаче тепловой энергии, теплоносителя</t>
  </si>
  <si>
    <t>1.5</t>
  </si>
  <si>
    <t>Оказание услуг по технологическому присоединению</t>
  </si>
  <si>
    <t>Опережающее выполнение технологического присоединения к тепловым сетям ЖК "Снеговая падь".</t>
  </si>
  <si>
    <t>По факту отражено подключение объекта кап.строительства к тепловым сетям "Гараж-стоянка".</t>
  </si>
  <si>
    <t>1.6</t>
  </si>
  <si>
    <t>Реализация электрической энергии и мощности</t>
  </si>
  <si>
    <t>1.7</t>
  </si>
  <si>
    <t>Реализации тепловой энергии (мощности)</t>
  </si>
  <si>
    <t xml:space="preserve">Отклонение выручки обусловлено изменением фактического потребления по отношению к плановому. </t>
  </si>
  <si>
    <t>Отклонение обусловлено изменением тарифных решений и изменениями фактического потребления по отношению к плановому.</t>
  </si>
  <si>
    <t>1.8</t>
  </si>
  <si>
    <t>Оказание услуг по оперативно-диспетчерскому управлению в электроэнергетике всего, в том числе:</t>
  </si>
  <si>
    <t>1.8.1</t>
  </si>
  <si>
    <t xml:space="preserve">в части управления технологическими режимами </t>
  </si>
  <si>
    <t>1.8.2</t>
  </si>
  <si>
    <t>в части обеспечения надежности</t>
  </si>
  <si>
    <t>1.9</t>
  </si>
  <si>
    <t>Прочая деятельность</t>
  </si>
  <si>
    <t>Рост ТП по ГВС обусловлен изменением фактического потребления по отношению к плановому.</t>
  </si>
  <si>
    <t xml:space="preserve">Снижением по ст. "Установка и техническое обслуживание приборов учета тепловой энергии" снижение на 13,1 млн. руб. в связи с отсутствием заявок от управляющих компаний на установку общедомовых приборов учета. </t>
  </si>
  <si>
    <t xml:space="preserve">Рост за счет 1) статьи "Услуги по предоставлению отсрочки платежа реструк.задолж." на 6,0 млн. руб.- оплата АО "АКС" задолженности.
2) статьи "ТМЦ" на 2,3 млн. руб.- реализованно больше золошлаковых отходов, чем планировалось.
Снижение на 2,5 млн. руб. за счет ст. "Установка и техническое обслуживание приборов учета тепловой энергии". в связи с отсутствием заявок от управляющих компаний на установку общедомовых приборов учета. </t>
  </si>
  <si>
    <t>II</t>
  </si>
  <si>
    <t>Себестоимость товаров (работ, услуг), коммерческие и управленческие расходы всего, в том числе:</t>
  </si>
  <si>
    <t>2.1</t>
  </si>
  <si>
    <t>2.1.1</t>
  </si>
  <si>
    <t>За счет увеличения стоимости топлива</t>
  </si>
  <si>
    <t>За счет снижения стоимости топлива</t>
  </si>
  <si>
    <t>2.1.2</t>
  </si>
  <si>
    <t>2.1.3</t>
  </si>
  <si>
    <t>2.2</t>
  </si>
  <si>
    <t>2.3</t>
  </si>
  <si>
    <t>2.4</t>
  </si>
  <si>
    <t>2.5</t>
  </si>
  <si>
    <t>Отнесение затрат по калькуляции: опережающее выполнение технологического присоединения к тепловым сетям ЖК "Снеговая падь".</t>
  </si>
  <si>
    <t>Отнесение затрат по калькуляции: рост по статьям ФОТ и Страховые взносы</t>
  </si>
  <si>
    <t xml:space="preserve">Отнесение затрат по калькуляции </t>
  </si>
  <si>
    <t>Снижение затрат по калькуляции</t>
  </si>
  <si>
    <t>2.6</t>
  </si>
  <si>
    <t>2.7</t>
  </si>
  <si>
    <t>2.8</t>
  </si>
  <si>
    <t>2.8.1</t>
  </si>
  <si>
    <t>2.8.2</t>
  </si>
  <si>
    <t>2.9</t>
  </si>
  <si>
    <t>620,5- рост себестоимости по виду деятельности ГВС (перераспределение фактической себестоимости между комбинированной выработкой и ГВС)</t>
  </si>
  <si>
    <t>419,4- рост себестоимости по виду деятельности ГВС  (перераспределение фактической себестоимости между комбинированной выработкой и ГВС)</t>
  </si>
  <si>
    <t xml:space="preserve">Снижение на 2,5 млн. руб. за счет ст. "Установка и техническое обслуживание приборов учета тепловой энергии". в связи с отсутствием заявок от управляющих компаний на установку общедомовых приборов учета. </t>
  </si>
  <si>
    <t>10,4- рост себестоимости по горячев воде-за счет увеличения стоимости топлива</t>
  </si>
  <si>
    <t>II.I</t>
  </si>
  <si>
    <t>Материальные расходы всего, в том числе:</t>
  </si>
  <si>
    <t>расходы на топливо на технологические цели</t>
  </si>
  <si>
    <t>Увеличение стоимости топлива за счет цены 1 тут угля, газа и мазута, УРУТ, отпуска с коллекторов</t>
  </si>
  <si>
    <t>Увеличение стоимости топлива за счет цены 1 тут угля, газа, мазута, отпуска с коллекторов и УРУТ на тэ</t>
  </si>
  <si>
    <t>Снижение стоимости топлива за счет снижения выработки, цены 1 тут угля и мазута и УРУТ</t>
  </si>
  <si>
    <t>Увеличение стоимости топлива за счет цены 1 тут угля и УРУТ на ээ</t>
  </si>
  <si>
    <t>покупная энергия, в том числе:</t>
  </si>
  <si>
    <t>2.1.2.1</t>
  </si>
  <si>
    <t>покупная электрическая энергия (мощность) всего, в том числе:</t>
  </si>
  <si>
    <t>2.1.2.1.1</t>
  </si>
  <si>
    <t>на технологические цели, включая энергию на компенсацию потерь при ее передаче</t>
  </si>
  <si>
    <t>* Снижение объемов от плана сложилось по причине меньшего объема потребления электрической энергии объектами, участвующими в теплоснабжении городов (насосные станции тепловых сетей, сетевое насосное оборудование и котельное оборудование источников теплоснабжения), ввиду более позднего начала ОЗП, фактически сложившихся гидравлических режимов работы тепловых сетей, а также замене на некоторых объектах насосного оборудования на менее мощное.
* Снижение усредненного фактического тарифа от планового.</t>
  </si>
  <si>
    <t>2.1.2.1.2</t>
  </si>
  <si>
    <t>для последующей перепродажи</t>
  </si>
  <si>
    <t xml:space="preserve">   Покупная электроэнергия в результате конкурентного отбора на БР  не планируется. По статье «Прочие виды купли-продажи электроэнергии»- это покупка объемов отклонения собственного потребления от планового графика СО (планового диспетчерского графика). Ввиду не возможности спрогназирования данного показателя, в БП не планируются. </t>
  </si>
  <si>
    <t xml:space="preserve"> По статье «Прочие виды купли-продажи электроэнергии»- это покупка объемов отклонения собственного потребления от планового графика СО (планового диспетчерского графика). Ввиду не возможности спрогназирования данного показателя, в БП не планируются. </t>
  </si>
  <si>
    <t xml:space="preserve">  По статье «Прочие виды купли-продажи электроэнергии»- это покупка объемов отклонения собственного потребления от планового графика СО (планового диспетчерского графика). Ввиду не возможности спрогназирования данного показателя, в БП не планируются. </t>
  </si>
  <si>
    <t>2.1.2.2</t>
  </si>
  <si>
    <t>покупная тепловая энергия (мощность)</t>
  </si>
  <si>
    <t>Снижение за счет отклонения  фактического объема поставки т/эн  по отношению к плановому годовому объему  -  96,19 тыс. Гкал.</t>
  </si>
  <si>
    <t>сырье, материалы, запасные части, инструменты</t>
  </si>
  <si>
    <t>2.1.4</t>
  </si>
  <si>
    <t>прочие материальные расходы</t>
  </si>
  <si>
    <t>За счет снижения количества теплоносителя (подпитки) от воды питьевого качества; снижения выработки электроэнергии по заданию Системного оператора.</t>
  </si>
  <si>
    <t>с 01.07.2021  изменился тариф согл. Приказа Департамента тарифов и цен Прав-ва Еврейской автономн.области от 16.06.2021 №7/4-П.  и составил 22,99 руб. за 1 куб.м. (в плане был принят тариф 19,16 руб. за 1 куб.м.).</t>
  </si>
  <si>
    <t>За счет увеличения подпитки теплосети (потери теплоносителя).</t>
  </si>
  <si>
    <t>В связи с ремонтом участка трубопровода городской воды  (60 м) из-за образовавшегося свища с дренированием воды при его замене,  а так же рост фактич.тарифа к плановому.</t>
  </si>
  <si>
    <t>II.II</t>
  </si>
  <si>
    <t>Работы и услуги производственного характера всего, в том числе:</t>
  </si>
  <si>
    <t>2.2.1</t>
  </si>
  <si>
    <t>услуги по передаче электрической энергии по единой (национальной) общероссийской электрической сети</t>
  </si>
  <si>
    <t>2.2.2</t>
  </si>
  <si>
    <t>услуги по передаче электрической энергии по сетям территориальной сетевой организации</t>
  </si>
  <si>
    <t>За счет роста тарифов, кроме того при планировании ко всем объектам потребления Хабаровского края применялся одноставочный тариф , по факту в отношении ПНС Красная применен двуставочный тариф на услуги по передаче электроэнергии.</t>
  </si>
  <si>
    <t>За счет снижения объема полученной (потребленной) электроэнергии на 4,3 млн.кВт*ч против планируемого</t>
  </si>
  <si>
    <t>2.2.3</t>
  </si>
  <si>
    <t>услуги по передаче тепловой энергии, теплоносителя</t>
  </si>
  <si>
    <t>Сложился за счет 1)  роста сред.годового фактического тарифа от планового на +29 % ( факт = 272,53 руб/Гкал; план = 211,21 руб/Гкал),  2) роста объема + 130,28 тыс.Гкал ( + 9,1 %)</t>
  </si>
  <si>
    <t>Расчёт с теплосетевыми организациями производился исходя из фактического полезного отпуска потребителям, в связи с чем, сложилась экономия от планового полезного отпуска.</t>
  </si>
  <si>
    <t>2.2.4</t>
  </si>
  <si>
    <t>услуги инфраструктурных организаций*****</t>
  </si>
  <si>
    <t>2.2.5</t>
  </si>
  <si>
    <t>прочие услуги производственного характера</t>
  </si>
  <si>
    <t>Снижением по ст. "Установка и техническое обслуживание приборов учета тепловой энергии" снижение на 13,1 млн. руб. в связи с отсутствием заявок от управляющих компаний на установку общедомовых приборов учета.</t>
  </si>
  <si>
    <t xml:space="preserve">Рост по ст. «Услуги подрядчиков по обслуживанию и ремонту оборудования» связан с выполнением дополнительных объемов работ, выявленных в процессе эксплуатации оборудования и дефектации в период ремонта, а также с выполнением дополнительных мероприятий по подготовке к ОЗП 2021-2022 гг. </t>
  </si>
  <si>
    <t>II.III</t>
  </si>
  <si>
    <t>Расходы на оплату труда с учетом страховых взносов</t>
  </si>
  <si>
    <t>II.IV</t>
  </si>
  <si>
    <t>Амортизация основных средств и нематериальных активов</t>
  </si>
  <si>
    <t>За счет  уточнения графика вводов в эксплуатацию и стоимости объектов основных средств, смещения сроков проведения модернизаций и реконструкций объектов основных средств.</t>
  </si>
  <si>
    <t>II.V</t>
  </si>
  <si>
    <t>Налоги и сборы всего, в том числе:</t>
  </si>
  <si>
    <t>2.5.1</t>
  </si>
  <si>
    <t>налог на имущество организации</t>
  </si>
  <si>
    <t>Рост связан с начислением налога по котлам паровым (7 объектов ОС). Данные объекты в 2021 году былы переклассифицированы как недвижимое имущество.</t>
  </si>
  <si>
    <t>2.5.2</t>
  </si>
  <si>
    <t>прочие налоги и сборы</t>
  </si>
  <si>
    <t>Экономия по плате за пользование водными объектами - за счет снижения выработки электроэнергии по заданию Системного оператора.
Экономия по экологическим платежам за счет: снижение нагрузки станций (выработки электроэнергии, отпуска теплоэнергии),снижение объема производства по требованию системного оператора. Экономия по госпошлине- меньшее количество предъявленных в суд в отношении физ. лиц заявлений на выдачу судебных приказов на меньший объём ДЗ от планируемого объёма.</t>
  </si>
  <si>
    <t xml:space="preserve">Экономия по плате за пользование водными объектами - за счет снижения выработки электроэнергии по заданию Системного оператора.
Экономия по экологическим платежам за счет: снижение нагрузки станций (выработки электроэнергии, отпуска теплоэнергии),снижение объема производства по требованию системного оператора. </t>
  </si>
  <si>
    <t>Экономия по госпошлине- меньшее количество предъявленных в суд в отношении физ. лиц заявлений на выдачу судебных приказов на меньший объём ДЗ от планируемого объёма.</t>
  </si>
  <si>
    <t>Экономия по плате за пользование водными объектами - за счет снижения выработки электроэнергии по заданию Системного оператора.
Экономия по экологическим платежам за счет: снижение нагрузки станций (выработки электроэнергии, отпуска теплоэнергии),снижение объема производства по требованию системного оператора.</t>
  </si>
  <si>
    <t>II.VI</t>
  </si>
  <si>
    <t>Прочие расходы всего, в том числе:</t>
  </si>
  <si>
    <t>2.6.1</t>
  </si>
  <si>
    <t>работы и услуги непроизводственного характера</t>
  </si>
  <si>
    <t>2.6.2</t>
  </si>
  <si>
    <t>арендная плата, лизинговые платежи</t>
  </si>
  <si>
    <t xml:space="preserve">Снижение по статьям:
* ст. "аренда генерирующих и сетевых активов" на 228,9 млн. руб. (экономия по договору аренды имущества СВТМ СГТЭЦ)
*ст "аренда земли" на 25,3 млн. руб. по Приморскому краю и Амурской области изменились размеры арендной платы по договорам аренды земли.
* ст "аренда помещений" на 3,5 млн. руб. по Приморскому краю расторжение договора с ПАО ДЭК по соглашению сторон
</t>
  </si>
  <si>
    <t xml:space="preserve">Экономия по договору аренды имущества СВТМ СГТЭЦ в связи с применением Арендодателем льготной ставки по налогу на имущество. </t>
  </si>
  <si>
    <t>Снижение затрат по ст "аренда земли" на 15,7 млн. руб.- по золоотвалу  с 14.08.20 изменена категория земли вместе с кадастровой стоимостью; ст. "аренда помещений" на 4,0 млн. руб.-расторжение договора с ПАО ДЭК по соглашению сторон</t>
  </si>
  <si>
    <t>Снижение по ст. "аренда земли" на 7,7 млн. руб.- в связи с вступлением в силу постановления Правительства Амурской области от 27.11.2020 № 796 «Об утверждении результатов определения кадастровой стоимости земельных участков из категории земель населённых пунктов, расположенных на территории Амурской области» в 2021 году изменились размеры арендной платы по договорам аренды земли; ст. "аренда генерирующих и сетевых активов" на 41,4 млн. руб. - по факту из расчета исключен налог на имущество по спорным с налоговым органом объектам, признанным "движемым имуществом".</t>
  </si>
  <si>
    <t>Рост за счет статьи "Аренда земли"- заключение нового договора, увеличение ставки по существующему.</t>
  </si>
  <si>
    <t>2.6.3</t>
  </si>
  <si>
    <t>иные прочие расходы</t>
  </si>
  <si>
    <t>В основном снижение за счет:
* командировочные и представительские расходы - на 15,5 млн. руб. экономия по производственным командировкам и командировкам, связанным с повышением квалификации, в связи с эпидемиологической ситуацией.
* НИОКР- на 10,8 млн. руб.-снижение затрат по СП ВТЭЦ-2 в связи передачей права собственности ПАО "РусГидро".
* расходы на страхование на 6,8 млн. руб.-по факту заключенных договоров.</t>
  </si>
  <si>
    <t>В основном снижение за счет:
* командировочные и представительские расходы - на 7,4 млн. руб. экономия по производственным командировкам и командировкам, связанным с повышением квалификации, в связи с эпидемиологической ситуацией.
* оценочные по отпускам- на 24,2 млн. руб. за счет снижения количества дней неиспользованного отпуска
-ПО- на 8,7 млн. руб.-уточнение сроков и сумм выполнения работ.  
* расходы на страхование на 6,8 млн. руб.-по факту заключенных договоров.</t>
  </si>
  <si>
    <t>За счет статьи "оценочные обязательства по отпускам"</t>
  </si>
  <si>
    <t xml:space="preserve">За счет НИОКР- на 10,8 млн. руб.-снижение затрат по СП ВТЭЦ-2 в связи передачей права собственности ПАО "РусГидро".
</t>
  </si>
  <si>
    <t>II.VII</t>
  </si>
  <si>
    <t>Иные сведения:</t>
  </si>
  <si>
    <t>2.7.1</t>
  </si>
  <si>
    <t>Расходы на ремонт</t>
  </si>
  <si>
    <t>За счет роста по статьям материалы на ремонт и услуги сторонних ремонтных организаций</t>
  </si>
  <si>
    <t>За счет статьи "Услуги сторонних ремонтных организаций"-в связи с дополнительными работами по ремонту энергоблока ст.№2</t>
  </si>
  <si>
    <t>2.7.2</t>
  </si>
  <si>
    <t>Коммерческие расходы</t>
  </si>
  <si>
    <t>2.7.3</t>
  </si>
  <si>
    <t>Управленческие расходы</t>
  </si>
  <si>
    <t>III</t>
  </si>
  <si>
    <t>Прибыль (убыток) от продаж (строка I - строка II) всего, в том числе:</t>
  </si>
  <si>
    <t>3.1</t>
  </si>
  <si>
    <t>Рост себестоимости при снижении выручки</t>
  </si>
  <si>
    <t>Рост выручки выше, чем рост себестоимости.</t>
  </si>
  <si>
    <t>Снижение выручки при росте себестоимости</t>
  </si>
  <si>
    <t>Снижение выручки меньше, чем снижение себестоимости</t>
  </si>
  <si>
    <t>3.1.1</t>
  </si>
  <si>
    <t>Рост выручки меньше, чем рост себестоимости.</t>
  </si>
  <si>
    <t>3.1.2</t>
  </si>
  <si>
    <t>Снижение выручки меньше, чем снижение себестоимости.</t>
  </si>
  <si>
    <t>Рост выручки и снижение себестоимости</t>
  </si>
  <si>
    <t>3.1.3</t>
  </si>
  <si>
    <t>3.2</t>
  </si>
  <si>
    <t>3.3</t>
  </si>
  <si>
    <t>3.4</t>
  </si>
  <si>
    <t>3.5</t>
  </si>
  <si>
    <t>3.6</t>
  </si>
  <si>
    <t>3.7</t>
  </si>
  <si>
    <t>Рост выручки ниже, чем рост себестоимости</t>
  </si>
  <si>
    <t>Рост выручки выше, чем рост себестоимости</t>
  </si>
  <si>
    <t>Рост выручки меньше, чем рост себестоимостии</t>
  </si>
  <si>
    <t>3.8</t>
  </si>
  <si>
    <t>3.8.1</t>
  </si>
  <si>
    <t>3.8.2</t>
  </si>
  <si>
    <t>3.9</t>
  </si>
  <si>
    <t>Снижение выручки выше, чем снижение себестоимости</t>
  </si>
  <si>
    <t>Снижение выручки и рост себестоимости</t>
  </si>
  <si>
    <t>IV</t>
  </si>
  <si>
    <t>Прочие доходы и расходы (сальдо) (строка 4.1 – строка 4.2)</t>
  </si>
  <si>
    <t>4.1</t>
  </si>
  <si>
    <t>Прочие доходы всего, в том числе:</t>
  </si>
  <si>
    <t>По факту 2021 года отражены : 
* доход от переоценки акций ПАО "ДЭК" в размере 2975,7 млн. руб.
* дооценка ОС 344,2 млн. руб.-переоценка основных средств в сторону увеличения.
*восстановление резерва 194,9 млн.руб.
*возмещение убытков на 358,0 млн. руб. (возмещение за недопоставку угля 196,8 млн. руб.; субсидия на компенсацию выпадающих доходов в связи со снижением полезнного отпуска теплоэнергии в2020г в ЕАО в размере 143,3 млн. руб.) 
* реализация проектной документации по строительству ХТЭЦ-4 на сумму 255,4 млн. руб.
* пени, штрафы признанные по решению суда на 53,0 млн. руб. Отражены неустойки с ОАО "РЖД", сверх плана отражены суммы добровольно оплаченной должниками пени по квитанциям за теплоэнергию, удержанием неустойки из обеспечительных платежей по договорам поставки (за просрочку поставки продукции);
* Прибыль прошлых лет рост на 50,5 млн. руб.  в основном за счет перерасчетов по тепловой энергии и ГВС.
*страховое возмещение 25,8 млн. руб.-разрушение берегоукрепительной дамбы СП "ВлТЭЦ2"</t>
  </si>
  <si>
    <t>По факту 2021 года отражены : 
* доход от переоценки акций ПАО "ДЭК" в размере 2975,7 млн. руб.
* дооценка ОС 161,3 млн. руб.-переоценка основных средств в сторону увеличения.
*восстановление резерва 82,5 млн.руб.
* реализация проектной документации по строительству ХТЭЦ-4 на сумму 255,4 млн. руб.
* Прибыль прошлых лет рост на 36,3 млн. руб.  в основном за счет перерасчетов по тепловой энергии и ГВС.</t>
  </si>
  <si>
    <t xml:space="preserve">По факту 2021 года отражены : 
* дооценка ОС 14,6  млн. руб.-переоценка основных средств в сторону увеличения.
*восстановление резерва 19,0 млн.руб.
*возмещение убытков на 143,4 млн. руб. (субсидия на компенсацию выпадающих доходов в связи со снижением полезнного отпуска теплоэнергии в2020г в ЕАО) </t>
  </si>
  <si>
    <t xml:space="preserve">По факту 2021 года отражены : 
* дооценка ОС 116,0 млн. руб.-переоценка основных средств в сторону увеличения.
*восстановление резерва 99,7 млн.руб.
* пени, штрафы признанные по решению суда на 58,7 млн. руб. Отражены неустойки с ОАО "РЖД", сверх плана отражены суммы добровольно оплаченной должниками пени по квитанциям за теплоэнергию, удержанием неустойки из обеспечительных платежей по договорам поставки (за просрочку поставки продукции);
*страховое возмещение 25,8 млн. руб.-разрушение берегоукрепительной дамбы СП "ВлТЭЦ2"
</t>
  </si>
  <si>
    <t>По факту 2021 года отражены : 
* дооценка ОС 45,6 млн. руб.-переоценка основных средств в сторону увеличения.
*возмещение убытков на 4,5 млн. руб. (возмещение за сверхнормативный простой вагонов) 
* Прибыль прошлых лет рост на 4,75 млн. руб.  в основном за счет перерасчетов по тепловой энергии и ГВС.
По ст "восстановление резервов" снижение на 25,7 млн. руб.</t>
  </si>
  <si>
    <t>По факту 2021 года отражены : 
* дооценка ОС 6,7 млн. руб.-переоценка основных средств в сторону увеличения.
*восстановление резерва 19,4 млн.руб.
*возмещение убытков на 205,1 млн. руб. (возмещение за недопоставку угля 196,8 млн. руб.) 
* пени, штрафы признанные по решению суда на 9,6 млн. руб. Отражены неустойки с ОАО "РЖД", сверх плана отражены суммы добровольно оплаченной должниками пени по квитанциям за теплоэнергию, удержанием неустойки из обеспечительных платежей по договорам поставки (за просрочку поставки продукции);
* Прибыль прошлых лет рост на 13,5 млн. руб.  в основном за счет перерасчетов по тепловой энергии и ГВС.</t>
  </si>
  <si>
    <t>4.1.1</t>
  </si>
  <si>
    <t>доходы от участия в других организациях</t>
  </si>
  <si>
    <t>4.1.2</t>
  </si>
  <si>
    <t>проценты к получению</t>
  </si>
  <si>
    <t>Снижение остатков денежных средств на счетах; снижение процентной ставки на остатки денежных средств.</t>
  </si>
  <si>
    <t>4.1.3</t>
  </si>
  <si>
    <t>восстановление резервов всего, в том числе:</t>
  </si>
  <si>
    <t>4.1.3.1</t>
  </si>
  <si>
    <t>по сомнительным долгам</t>
  </si>
  <si>
    <t>Восстановление резерва за 1,2,3 кв. складывается из оплат задолженности, включённой в резерв, а в 4 кв. кроме оплат к восстановлению добавляется та, задолженность, которая ранее была включена в резерв, но при создании нового резерва по ней отсутствуют основания для признания её сомнительной (за 2021 год в сумме это составило 467,71 млн.руб.). Востановление резерва за 2021 год в связи с оплатами задолженности составляет 365,25 млн.руб., а  восстановление в связи с отсутствием оснований для признания задолженности сомнительной составляет 102,46 млн.руб. Таким образом, отколнение от плана объясняется в большей степени гашением задолженности сверх плана.</t>
  </si>
  <si>
    <t>Отколнение от плана объясняется в большей степени гашением задолженности сверх плана.</t>
  </si>
  <si>
    <t xml:space="preserve">План 2021 года был разбит по краям в соответствии с фактом 2019 года, по факту 2021 года резерв распределился по краям по другому. </t>
  </si>
  <si>
    <t>4.1.4</t>
  </si>
  <si>
    <t>прочие внереализационные доходы</t>
  </si>
  <si>
    <t>По факту 2021 года отражены : 
* доход от переоценки акций ПАО "ДЭК" в размере 2975,7 млн. руб.
* дооценка ОС 161,3 млн. руб.-переоценка основных средств в сторону увеличения.
* реализация проектной документации по строительству ХТЭЦ-4 на сумму 255,4 млн. руб.
* Прибыль прошлых лет рост на 36,3 млн. руб.  в основном за счет перерасчетов по тепловой энергии и ГВС.</t>
  </si>
  <si>
    <t xml:space="preserve">По факту 2021 года отражены : 
* дооценка ОС 14,6  млн. руб.-переоценка основных средств в сторону увеличения.
*возмещение убытков на 143,4 млн. руб. (субсидия на компенсацию выпадающих доходов в связи со снижением полезнного отпуска теплоэнергии в2020г в ЕАО) </t>
  </si>
  <si>
    <t xml:space="preserve">По факту 2021 года отражены : 
* дооценка ОС 116,0 млн. руб.-переоценка основных средств в сторону увеличения.
* пени, штрафы признанные по решению суда на 58,7 млн. руб. Отражены неустойки с ОАО "РЖД", сверх плана отражены суммы добровольно оплаченной должниками пени по квитанциям за теплоэнергию, удержанием неустойки из обеспечительных платежей по договорам поставки (за просрочку поставки продукции);
*страховое возмещение 25,8 млн. руб.-разрушение берегоукрепительной дамбы СП "ВлТЭЦ2"
</t>
  </si>
  <si>
    <t xml:space="preserve">По факту 2021 года отражены : 
* дооценка ОС 45,6 млн. руб.-переоценка основных средств в сторону увеличения.
*возмещение убытков на 4,5 млн. руб. (возмещение за сверхнормативный простой вагонов) 
* Прибыль прошлых лет рост на 4,75 млн. руб.  в основном за счет перерасчетов по тепловой энергии и ГВС.
</t>
  </si>
  <si>
    <t>По факту 2021 года отражены : 
* дооценка ОС 6,7 млн. руб.-переоценка основных средств в сторону увеличения.
*возмещение убытков на 205,1 млн. руб. (возмещение за недопоставку угля 196,8 млн. руб.) 
* пени, штрафы признанные по решению суда на 9,6 млн. руб. Отражены неустойки с ОАО "РЖД", сверх плана отражены суммы добровольно оплаченной должниками пени по квитанциям за теплоэнергию, удержанием неустойки из обеспечительных платежей по договорам поставки (за просрочку поставки продукции);
* Прибыль прошлых лет рост на 13,5 млн. руб.  в основном за счет перерасчетов по тепловой энергии и ГВС.</t>
  </si>
  <si>
    <t>4.2</t>
  </si>
  <si>
    <t>По факту 2021 года отражены : 
*реализация проектной документации по строительству ХТЭЦ-4 на сумму 255,4 млн. руб.
*создание резервов  рост на 283,9 млн. руб.
*агентское вознаграждение рост на 99,9 млн. руб. связано с увеличением расчетов с поставщиками топлива через Агентский договор.
*оценочные по золоотвалам рост на 136,3 млн. руб. сложился в соответствии с индексами изменения сметной стоимости.
*убыток пр лет рост на 43,5 млн. руб.за счет перерасчетов по тепловой энергии и ГВС.</t>
  </si>
  <si>
    <t>По факту 2021 года отражены : 
*реализация проектной документации по строительству ХТЭЦ-4 на сумму 255,4 млн. руб.
*создание резервов  рост на 215,2 млн. руб.
*агентское вознаграждение рост на 19,4 млн. руб. связано с увеличением расчетов с поставщиками топлива через Агентский договор.
*убыток пр лет рост на 44,8 млн. руб.за счет перерасчетов по тепловой энергии и ГВС.
*проценты к уплате рост на 255,0 млн. руб.</t>
  </si>
  <si>
    <t>Рост за счет резерва по сомнительным долгам.</t>
  </si>
  <si>
    <t>За счет снижения процентов к уплате</t>
  </si>
  <si>
    <t>Увеличение за счет статьи оценочные обязательства по золоотвалам (128,3 млн. руб.)  и агентскому вознаграждению (9,6 млн. руб.). Снижение по процентам к уплате и созданию резервов.</t>
  </si>
  <si>
    <t>Увеличение за счет статьей: убыток прошлых лет (7,3 млн. руб.),  оценочные обязательства по золоотвалам (14,0 млн. руб.), агентское вознаграждение (16,1 млн. руб.), создание резервов. Снижение по статье проценты к уплате</t>
  </si>
  <si>
    <t>4.2.1</t>
  </si>
  <si>
    <t>расходы, связанные с персоналом</t>
  </si>
  <si>
    <t>4.2.2</t>
  </si>
  <si>
    <t>проценты к уплате</t>
  </si>
  <si>
    <t>План 2021 года был разбит по краям в соответствии с фактом 2019 года, по факту 2021 года проценты к уплате распределились по краям по другому. По ДГК в пределах плана.</t>
  </si>
  <si>
    <t>4.2.3</t>
  </si>
  <si>
    <t>создание резервов всего, в том числе:</t>
  </si>
  <si>
    <t>4.2.3.1</t>
  </si>
  <si>
    <t xml:space="preserve"> по сомнительным долгам</t>
  </si>
  <si>
    <t>Раходы по созданию резерва - это доначисление сумм резерва в связи с признанием задолженности сомнительной. Планирование доначисления осущесвляется расчётным путём (запланировано 428 млн.руб.) По факту создания резерва на 2022 год доначисление сложилось 709,57 млн.руб., основная часть которого по тепловой энергии (637,62 млн.руб.,) из которой наибольший объём занимает задолженность по категории "население".</t>
  </si>
  <si>
    <t>По факту за счет  создания резерва  по задолженности по категории "население".</t>
  </si>
  <si>
    <t>4.2.4</t>
  </si>
  <si>
    <t>прочие внереализационные расходы</t>
  </si>
  <si>
    <t>По факту 2021 года отражены : 
*реализация проектной документации по строительству ХТЭЦ-4 на сумму 255,4 млн. руб.
*агентское вознаграждение рост на 99,9 млн. руб. связано с увеличением расчетов с поставщиками топлива через Агентский договор.
*оценочные по золоотвалам рост на 136,3 млн. руб. сложился в соответствии с индексами изменения сметной стоимости.
*убыток пр лет рост на 43,5 млн. руб.за счет перерасчетов по тепловой энергии и ГВС.</t>
  </si>
  <si>
    <t>По факту 2021 года отражены : 
*реализация проектной документации по строительству ХТЭЦ-4 на сумму 255,4 млн. руб.
*агентское вознаграждение рост на 19,4 млн. руб. связано с увеличением расчетов с поставщиками топлива через Агентский договор.
*убыток пр лет рост на 44,8 млн. руб.за счет перерасчетов по тепловой энергии и ГВС.</t>
  </si>
  <si>
    <t>Рост за счет статьи "агентское вознаграждение"т на 54,2 млн. руб. связано с увеличением расчетов с поставщиками топлива через Агентский договор.
По статье "оценочные по золоотвалам" снижение на 5,0 млн. руб. сложился в соответствии с индексами изменения сметной стоимости.</t>
  </si>
  <si>
    <t>Увеличение за счет статьи оценочные обязательства по золоотвалам на 128,3 млн. руб. и статьи агентское вознаграждение на 9,6 млн. руб.</t>
  </si>
  <si>
    <t>Увеличение за счет статьей: убыток прошлых лет (7,3 млн. руб.),  оценочные обязательства по золоотвалам (14,0 млн. руб.), агентское вознаграждение (16,1 млн. руб.)</t>
  </si>
  <si>
    <t>V</t>
  </si>
  <si>
    <t>Прибыль (убыток) до налогообложения (строка III + строка IV) всего, в том числе:</t>
  </si>
  <si>
    <t>5.1</t>
  </si>
  <si>
    <t>Производство и поставка электрической энергии на оптовом рынке электрической энергии и мощности</t>
  </si>
  <si>
    <t>Рост себестоимости при снижении выручки,рост процентов к уплате</t>
  </si>
  <si>
    <t>Рост выручки выше, чем рост себестоимости. Рост процентов к уплате</t>
  </si>
  <si>
    <t>Снижение выручки при росте себестоимости. Рост процентов к уплате.</t>
  </si>
  <si>
    <t>Снижение выручки меньше, чем снижение себестоимости. Рост по прочим расходам по ст. "оценочные обязательства по золоотвалам"</t>
  </si>
  <si>
    <t>Снижение выручки при росте себестоимости. Получение возмещение за недопоставку угля</t>
  </si>
  <si>
    <t>5.1.1</t>
  </si>
  <si>
    <t>5.1.2</t>
  </si>
  <si>
    <t>Снижение выручки меньше, чем снижение себестоимости. Рост процентов к уплате.</t>
  </si>
  <si>
    <t>Рост выручки и снижение себестоимости. Рост по прочим расходам по ст. "оценочные обязательства по золоотвалам"</t>
  </si>
  <si>
    <t>5.1.3</t>
  </si>
  <si>
    <t>Снижение выручки меньше, чем снижение себестоимости, рост процентов к уплате</t>
  </si>
  <si>
    <t>Снижение выручки меньше, чем снижение себестоимости. Рост процентов к уплате</t>
  </si>
  <si>
    <t>5.2</t>
  </si>
  <si>
    <t>5.3</t>
  </si>
  <si>
    <t>5.4</t>
  </si>
  <si>
    <t>5.5</t>
  </si>
  <si>
    <t>5.6</t>
  </si>
  <si>
    <t>5.7</t>
  </si>
  <si>
    <t>Рост выручки ниже, чем рост себестоимости. Рост резерва (сальдо)</t>
  </si>
  <si>
    <t>Снижение выручки меньше, чем снижение себестоимости. Получение субсидии на компенсацию выпадающих доходов в связи со снижением полезнного отпуска теплоэнергии в2020г в ЕАО</t>
  </si>
  <si>
    <t>Рост выручки выше, чем рост себестоимости. Снижение процентов к уплате</t>
  </si>
  <si>
    <t>Рост выручки и снижение себестоимости. Снимжене процентов к уплате</t>
  </si>
  <si>
    <t>5.8</t>
  </si>
  <si>
    <t>5.8.1</t>
  </si>
  <si>
    <t>5.8.2</t>
  </si>
  <si>
    <t>5.9</t>
  </si>
  <si>
    <t>Рост выручки ниже, чем рост себестоимости. Получен  доход от переоценки акций ПАО "ДЭК" в размере 2975,7 млн. руб.</t>
  </si>
  <si>
    <t>Снижение выручки выше, чем снижение себестоимости. Отражена дооценка ОС, получена  субсидия на компенсацию выпадающих доходов в связи со снижением полезнного отпуска теплоэнергии в2020г в ЕАО</t>
  </si>
  <si>
    <t>Снижение выручки и рост себестоимости.Снижение процентов к уплате. Отражена дооценка ОС.</t>
  </si>
  <si>
    <t>Рост выручки и снижение себестоимости. Отраженаа дооценка ОС</t>
  </si>
  <si>
    <t>VI</t>
  </si>
  <si>
    <t>Налог на прибыль всего, в том числе:</t>
  </si>
  <si>
    <t>6.1</t>
  </si>
  <si>
    <t>6.1.1</t>
  </si>
  <si>
    <t>6.1.2</t>
  </si>
  <si>
    <t>6.1.3</t>
  </si>
  <si>
    <t>6.2</t>
  </si>
  <si>
    <t>Производство и поставка тепловой энергии (мощности);</t>
  </si>
  <si>
    <t>6.3</t>
  </si>
  <si>
    <t>Оказание услуг по передаче электрической энергии;</t>
  </si>
  <si>
    <t>6.4</t>
  </si>
  <si>
    <t>Оказание услуг по передаче тепловой энергии, теплоносителя;</t>
  </si>
  <si>
    <t>6.5</t>
  </si>
  <si>
    <t>Оказание услуг по технологическому присоединению;</t>
  </si>
  <si>
    <t>6.6</t>
  </si>
  <si>
    <t>Реализация электрической энергии и мощности;</t>
  </si>
  <si>
    <t>6.7</t>
  </si>
  <si>
    <t>Реализации тепловой энергии (мощности);</t>
  </si>
  <si>
    <t>Рост выручки ниже, чем рост себестоимости по тепловой энергии. Улучшение сальдо по прочим доходам и расходам за счет снижения процентов к уплате по тепловой энергии</t>
  </si>
  <si>
    <t>рост себестоимости по тепловой энергии, ухудшение сальдо по прочим доходам и расходам за счет резерва по тепловой энергии.</t>
  </si>
  <si>
    <t>снижение себестоимости по тепловой энергии, получение субсидии на компенсацию выпадающих доходов в связи со снижением полезнного отпуска теплоэнергии в2020г в ЕАО</t>
  </si>
  <si>
    <t>рост себестоимости и снижение процентов к уплате по тепловой энергии</t>
  </si>
  <si>
    <t>снижение себестоимости по тепловой энергии</t>
  </si>
  <si>
    <t>рост себестоимости по тепловой энергии</t>
  </si>
  <si>
    <t>6.8</t>
  </si>
  <si>
    <t>6.8.1</t>
  </si>
  <si>
    <t>в части управления технологическими режимами</t>
  </si>
  <si>
    <t>6.8.2</t>
  </si>
  <si>
    <t>6.9</t>
  </si>
  <si>
    <t>Прочая деятельность;</t>
  </si>
  <si>
    <t xml:space="preserve">Рост выручки ниже, чем рост себестоимости по ГВС. </t>
  </si>
  <si>
    <t>рост себестоимости по ГВС</t>
  </si>
  <si>
    <t>Получение субсидии на компенсацию выпадающих доходов в связи со снижением полезнного отпуска теплоэнергии в2020г в ЕАО по виду деятельности ГВС</t>
  </si>
  <si>
    <t>рост по прибыли до налогообложения по ГВС</t>
  </si>
  <si>
    <t>VII</t>
  </si>
  <si>
    <t>Чистая прибыль (убыток) всего, в том числе:</t>
  </si>
  <si>
    <t>7.1</t>
  </si>
  <si>
    <t>7.1.1</t>
  </si>
  <si>
    <t>7.1.2</t>
  </si>
  <si>
    <t>7.1.3</t>
  </si>
  <si>
    <t>7.2</t>
  </si>
  <si>
    <t>7.3</t>
  </si>
  <si>
    <t>7.4</t>
  </si>
  <si>
    <t>7.5</t>
  </si>
  <si>
    <t>7.6</t>
  </si>
  <si>
    <t>7.7</t>
  </si>
  <si>
    <t>Рост выручки ниже, чем рост себестоимости, снижение процентов к уплате</t>
  </si>
  <si>
    <t>Рост выручки меньше, чем рост себестоимостии, снижение процентов к уплате</t>
  </si>
  <si>
    <t>7.8</t>
  </si>
  <si>
    <t>7.8.1</t>
  </si>
  <si>
    <t>7.8.2</t>
  </si>
  <si>
    <t>7.9</t>
  </si>
  <si>
    <t>Рост выручки ниже, чем рост себестоимости. Получен  доход от переоценки акций ПАО "ДЭК" в размере 2975,7 млн. руб., дооценка ОС 344,2 млн. руб.</t>
  </si>
  <si>
    <t>Рост выручки ниже, чем рост себестоимости. Получен  доход от переоценки акций ПАО "ДЭК" в размере 2975,7 млн. руб., дооценка ОС 161,3 млн. руб.</t>
  </si>
  <si>
    <t>Отражена дооценка ОС, получена  субсидия на компенсацию выпадающих доходов в связи со снижением полезнного отпуска теплоэнергии в2020г в ЕАО</t>
  </si>
  <si>
    <t>VIII</t>
  </si>
  <si>
    <t>Направления использования чистой прибыли</t>
  </si>
  <si>
    <t>8.1</t>
  </si>
  <si>
    <t>На инвестиции</t>
  </si>
  <si>
    <t>8.2</t>
  </si>
  <si>
    <t>Резервный фонд</t>
  </si>
  <si>
    <t>8.3</t>
  </si>
  <si>
    <t>Выплата дивидендов</t>
  </si>
  <si>
    <t>8.4</t>
  </si>
  <si>
    <t>Остаток на развитие</t>
  </si>
  <si>
    <t>IX</t>
  </si>
  <si>
    <t>9.1</t>
  </si>
  <si>
    <t>Прибыль до налогообложения без учета процентов к уплате и амортизации (строкаV + строка 4.2.2 + строка II.IV)</t>
  </si>
  <si>
    <t xml:space="preserve"> -</t>
  </si>
  <si>
    <t>9.2</t>
  </si>
  <si>
    <t>Долг (кредиты и займы) на начало периода всего, в том числе:</t>
  </si>
  <si>
    <t>9.2.1</t>
  </si>
  <si>
    <t>краткосрочные кредиты и займы на начало периода</t>
  </si>
  <si>
    <t>9.3</t>
  </si>
  <si>
    <t>Долг (кредиты и займы) на конец периода, в том числе</t>
  </si>
  <si>
    <t xml:space="preserve">изменение потребности в кредитных ресурсов в связи с улучшением финансового результата, снижением обязательств по оплате
</t>
  </si>
  <si>
    <t xml:space="preserve">изменение потребности в кредитных ресурсов в связи с улучшением  финансового результата, снижением обязательств по оплате
</t>
  </si>
  <si>
    <t xml:space="preserve">изменение потребности в кредитных ресурсов в связи с ухудшением финансового результата, ростом обязательств по оплате
</t>
  </si>
  <si>
    <t>9.3.1</t>
  </si>
  <si>
    <t>краткосрочные кредиты и займы на конец периода</t>
  </si>
  <si>
    <t>оптимизация привлечения и гашения кредитов в целях сокращения обслуживания кредитных ресурсов</t>
  </si>
  <si>
    <t>9.4</t>
  </si>
  <si>
    <t>Отношение долга (кредиты и займы) на конец периода (строка 9.3) к прибыли до налогообложения без учета процентов к уплате и амортизации (строка 9.1)</t>
  </si>
  <si>
    <t xml:space="preserve"> - </t>
  </si>
  <si>
    <t>БЮДЖЕТ ДВИЖЕНИЯ ДЕНЕЖНЫХ СРЕДСТВ</t>
  </si>
  <si>
    <t>X</t>
  </si>
  <si>
    <t>Поступления от текущих операций всего, в том числе:</t>
  </si>
  <si>
    <t>10.1</t>
  </si>
  <si>
    <t>10.1.1</t>
  </si>
  <si>
    <t>Изменение производственной программы: Снижение выручки за счет снижения отпуска в сеть и прибыли (эффекта) по двусторонним договорам.</t>
  </si>
  <si>
    <t>10.1.2</t>
  </si>
  <si>
    <t>Изменение производственной программы: Снижение выручки за счет уменьшения поставки мощности.</t>
  </si>
  <si>
    <t>10.1.3</t>
  </si>
  <si>
    <t>10.2</t>
  </si>
  <si>
    <t>10.3</t>
  </si>
  <si>
    <t>10.4</t>
  </si>
  <si>
    <t>10.5</t>
  </si>
  <si>
    <t xml:space="preserve">Опережающее выполнение технологического присоединения к тепловым сетям ЖК "Снеговая падь".
Рост поступлений  за счет авансов полученных по вновь заключенным не запланированным договорам.
</t>
  </si>
  <si>
    <t xml:space="preserve">
Рост поступлений  за счет авансов полученных по вновь заключенным не запланированным договорам.
</t>
  </si>
  <si>
    <t xml:space="preserve">Рост поступлений  за счет авансов полученных по вновь заключенным не запланированным договорам.
</t>
  </si>
  <si>
    <t>10.6</t>
  </si>
  <si>
    <t>10.7</t>
  </si>
  <si>
    <t>10.8</t>
  </si>
  <si>
    <t>10.8.1</t>
  </si>
  <si>
    <t>10.8.2</t>
  </si>
  <si>
    <t>10.9</t>
  </si>
  <si>
    <t>Поступления денежных средств за счет средств бюджетов бюджетной системы Российской Федерации (субсидия) всего, в том числе:</t>
  </si>
  <si>
    <t xml:space="preserve">Субсидия ТЭЦ Сов. Гавань: поступления = -170,9 млн. руб. - письмо Мин. ЖКХ с отказом от заключения ДС в 2021году в свзи с отсутствием бюджетных средств, вопрос увеличения бюджетных ассигнований будет рассмотрен в 2022году 
</t>
  </si>
  <si>
    <t xml:space="preserve">Получена внепланово субсидия в 4кв 2021г - по факту  закрыты начисления за 8мес. 2021года,  в заключенном Соглашении планировали закрыть только 1-е полугодие 2021года; </t>
  </si>
  <si>
    <t>10.9.1</t>
  </si>
  <si>
    <t>за счет средств федерального бюджета</t>
  </si>
  <si>
    <t>10.9.2</t>
  </si>
  <si>
    <t>за счет средств консолидированного бюджета субъекта Российской Федерации</t>
  </si>
  <si>
    <t>10.10</t>
  </si>
  <si>
    <t>Незапланированные поступления по прочим доходам: 
 + 2 894  млн. руб. - в плане планировался оборот привлечение/гашение по агентскому догвору с ООО "ВТБ Факторинг" только на сумму 500 млн. руб., по факту:  гашение кредиторской задолженности 3000 млн. руб.,  пополнение 3 394,05млн. руб.. Пополнение (доходы) от плана = +  2 894 млн. руб.,  - потребность использования агентского договора обусловлена более низкой % ставкой чем кредиты банков (замещение кредитов);
 + 319 млн.руб.  поступление незапланированных доходов в счет возмещения убытков, в т.ч. +  143,258млн. руб. - получена внеплановая  субсидия на возмещению недополученных (выпадающих) доходов в связи со снижением полезного отпуска т/энергии на территоории ЕАО;  + 162,9 млн. руб. - возмещение убытков за недопоставку угля ГОК "Денисовский"
 +  138,8 млн. руб. - увеличение выручки и поступлений от реализации горячего водоснабжения;
 + 223,1 млн. руб. - прочие поступления сверх плана (реализация МПЗ, пени, штрафы, страховое возмещение, поступление  обеспечительного платежа по договорам поставки материалов, поступления по договорам уступки ООО "ПримГРЭС")</t>
  </si>
  <si>
    <t>Незапланированные поступления по прочим доходам: 
 +67,1  млн. руб. - в плане планировался оборот привлечение/гашение по агентскому догвору с ООО "ВТБ Факторинг" только на сумму 500 млн. руб., по факту гашение кредиторской задолженности = 968,7 млн. руб.,  пополнение = 567,1млн. руб.). Пополнение (доходы) от плана = +  67,1 млн. руб.,  - потребность использования агентского договора обусловлена более низкой % ставкой чем кредиты банков (замещение кредитов);;
  "-" 77,5 млн. руб. - снижение  выручки и поступлений от реализации горячего водоснабжения;
 + 109,6 млн. руб. - прочие поступления сверх плана (реализация МПЗ, пени, штрафы, страховое возмещение, поступление  обеспечительного платежа по договорам поставки материалов.</t>
  </si>
  <si>
    <t xml:space="preserve"> +  143,258млн. руб. - получена внеплановая  субсидия на возмещению недополученных (выпадающих) доходов в связи со снижением полез отпуска т/энергии на территоории ЕАО
</t>
  </si>
  <si>
    <t>Незапланированные поступления по прочим доходам: 
 + 1 997,2  млн. руб. - в плане не планировался оборот привлечение/гашение по агентскому догвору с ООО "ВТБ Факторинг" , по факту сумма гашения кредиторской задолженности  + 1 392,3 млн. руб. ,  пополнение (доходы)  +  1 997,2 млн. руб.:  -  потребность использования агентского договора обусловлена более низкой % ставкой чем кредиты банков (замещение кредитов);;
  +  236,9 млн. руб. - увеличение выручки и поступлений от реализации горячего водоснабжения;
 + 87,4 млн. руб. - прочие поступления сверх плана( реализация МПЗ, пени, штрафы, страховое возмещение</t>
  </si>
  <si>
    <t xml:space="preserve">Незапланированные поступления по прочим доходам: 
 +  330,0  млн. руб. - в плане не планировался оборот привлечение/гашение по агентскому догвору с ООО "ВТБ Факторинг" , по факту сумма гашения кредиторской задолженности  + 233,7 млн. руб. ,  пополнение (доходы) +  330,0 млн. руб.:  -  потребность использования агентского договора обусловлена более низкой % ставкой чем кредиты банков (замещение кредитов);
</t>
  </si>
  <si>
    <t>Незапланированные поступления по прочим доходам: 
 + 499,8  млн. руб. - в плане не планировался оборот привлечение/гашение по агентскому догвору с ООО "ВТБ Факторинг" , по факту сумма гашения кредиторской задолженности  + 390,9 млн. руб. ,  пополнение  (доходы)  +  499,8 млн. руб.:  -  потребность использования агентского договора обусловлена более низкой % ставкой чем кредиты банков (замещение кредитов);;
  + 162,9 млн. руб. - возмещение убытков за недопоставку угля ГОК "Денисовский"
 + 31,5 млн. руб. - прочие поступления сверх плана( реализация МПЗ, пени, штрафы</t>
  </si>
  <si>
    <t>XI</t>
  </si>
  <si>
    <t>Платежи по текущим операциям всего, в том числе:</t>
  </si>
  <si>
    <t>11.1</t>
  </si>
  <si>
    <t>Оплата поставщикам топлива</t>
  </si>
  <si>
    <t>Увеличение стоимости топлива за счет роста цены: плановая цена 1тонны =  2 810,3 руб/тонна.,  факт поставки по цене 4 741,2 руб/тонна</t>
  </si>
  <si>
    <t>11.2</t>
  </si>
  <si>
    <t>Оплата покупной энергии всего, в том числе:</t>
  </si>
  <si>
    <t>11.2.1</t>
  </si>
  <si>
    <t>на оптовом рынке электрической энергии и мощности</t>
  </si>
  <si>
    <t xml:space="preserve">   Покупная электроэнергия в результате конкурентного отбора на БР  не планируется. Отражается по факту. Компенсируется выручкой по электроэнергии; По статье «Прочие виды купли-продажи электроэнергии»- это покупка объемов отклонения собственного потребления от планового графика СО (планового диспетчерского графика). Ввиду не возможности спрогназирования данного показателя, в БП не планируются. </t>
  </si>
  <si>
    <t>11.2.2</t>
  </si>
  <si>
    <t>на розничных рынках электрической энергии</t>
  </si>
  <si>
    <t>Снижение обязательст к оплате по покупной электроэнергии на ПХН за счет снижения объемов потребления и тарифа на эл.энергию</t>
  </si>
  <si>
    <t>11.2.3</t>
  </si>
  <si>
    <t>на компенсацию потерь</t>
  </si>
  <si>
    <t>11.3</t>
  </si>
  <si>
    <t>Оплата услуг по передаче электрической энергии по единой (национальной) общероссийской электрической сети</t>
  </si>
  <si>
    <t>11.4</t>
  </si>
  <si>
    <t>Оплата услуг по передаче электрической энергии по сетям территориальных сетевых организаций</t>
  </si>
  <si>
    <t>Снижение обязательст к оплате</t>
  </si>
  <si>
    <t>Рост обязательст к оплате (За счет роста тарифов, кроме того при планировании ко всем объектам потребления Хабаровского края применялся одноставочный тариф , по факту в отношении ПНС Красная применен двуставочный тариф на услуги по передаче электроэнергии)</t>
  </si>
  <si>
    <t>Снижение обязательст к оплате (За счет снижения объема полученной (потребленной) электроэнергии на 4,3 млн.кВт*ч против планируемого)</t>
  </si>
  <si>
    <t>11.5</t>
  </si>
  <si>
    <t>Оплата услуг по передаче тепловой энергии, теплоносителя</t>
  </si>
  <si>
    <t>1) Увеличение  обязательст к оплате за счет увеличения объемов услуг (рост сред.годового фактического тарифа от планового на +29 % ( факт = 272,53 руб/Гкал; план = 211,21 руб/Гкал), роста объема + 130,28 тыс.Гкал ( + 9,1 %));
2) урегулирование договорных отношений с предприятиями-транспортировщиками ООО «АКС» и АО «Амурплодсемпром»</t>
  </si>
  <si>
    <t xml:space="preserve"> Снижение обязательст к оплате за счет снижения объемов услуг (изменение порядка расчетов с предприятиями транспортировщиками за оказанные услуги по передаче тепловой энергии и теплоносителя, исходя из фактического объема потребления тепловой энергии, в связи с чем, сложилась экономия от планового полезного отпуска.);
</t>
  </si>
  <si>
    <t>11.6</t>
  </si>
  <si>
    <t>Оплата труда</t>
  </si>
  <si>
    <t>11.7</t>
  </si>
  <si>
    <t>Страховые взносы</t>
  </si>
  <si>
    <t>11.8</t>
  </si>
  <si>
    <t>Оплата налогов и сборов всего, в том числе:</t>
  </si>
  <si>
    <t xml:space="preserve">Изменение начислений и выплат по НДС (изменение производственной программы, снижение выполнения инвестиционной программы, поставок топлива и материалов)
</t>
  </si>
  <si>
    <t xml:space="preserve">Изменение начислений и выплат по НДС (изменение производственной программы, выполнения инвестиционной программы, поставок топлива и материалов)
</t>
  </si>
  <si>
    <t>11.8.1</t>
  </si>
  <si>
    <t>налог на прибыль</t>
  </si>
  <si>
    <t>11.9</t>
  </si>
  <si>
    <t>Оплата сырья, материалов, запасных частей, инструментов</t>
  </si>
  <si>
    <t>изменение объемов и сроков поставок материалов;</t>
  </si>
  <si>
    <t>11.10</t>
  </si>
  <si>
    <t>Оплата прочих услуг производственного характера</t>
  </si>
  <si>
    <t>изменение объемов и графиков выполнения ремонтной программы, работ и услуг производственного характера 
снижение затрат  по ст. "Установка и техническое обслуживание приборов учета тепловой энергии" в связи с отсутствием заявок от управляющих компаний на установку общедомовых приборов учета.</t>
  </si>
  <si>
    <t xml:space="preserve">изменение объемов и графиков выполнения ремонтной программы, работ и услуг производственного характера (выполнение дополнительных объемов работ, выявленных в процессе эксплуатации оборудования и дефектации в период ремонта, а также с выполнением дополнительных мероприятий по подготовке к ОЗП 2021-2022 гг.) </t>
  </si>
  <si>
    <t>11.11</t>
  </si>
  <si>
    <t>Арендная плата и лизинговые платежи</t>
  </si>
  <si>
    <t>изменения несущественные</t>
  </si>
  <si>
    <t xml:space="preserve">Планировалось погасить КЗ по аренде ВТЭЦ-2, по факту КЗ не погашена в вязи с длительным заключением договора купли-продажи НИОКР ВТЭЦ-2, доходы по которому будут являться источником для погашения КЗ по аренде.
</t>
  </si>
  <si>
    <t>Изменение обязательств к оплате: 
  - снижение финансирования по договору аренды БлТЭЦ за счет снижения выполнения инвестиционной программы АО "БлТЭЦ" (платежи осуществляются в размере потребности АО "БлТЭЦ" на осуществление операционной деятельности и выполнение инвестиционной программы);</t>
  </si>
  <si>
    <t xml:space="preserve">Снижение обязательств к оплате
 </t>
  </si>
  <si>
    <t>11.12</t>
  </si>
  <si>
    <t>Проценты по долговым обязательствам (за исключением процентов по долговым обязательствам, включаемым в стоимость инвестиционного актива)</t>
  </si>
  <si>
    <t xml:space="preserve"> Изменение затрат на обслуживание кредитного портфеля  относительно внутреннего плана о:План 2021 года был разбит по краям в соответствии с фактом 2019 года, по факту 2021 года проценты к уплате распределились по краям по другому. По ДГК в пределах плана.</t>
  </si>
  <si>
    <t>11.13</t>
  </si>
  <si>
    <t>Прочие платежи по текущей деятельности</t>
  </si>
  <si>
    <t xml:space="preserve">1) +2500 млн. руб. - гашение КЗ по агентскому догвору с ООО "ВТБ Факторинг" - в плане планировался оборот привлечение/гашение по агентскому догворутолько на сумму 500 млн. руб. (по факту сумма гашения кредиторской задолженности = 3000 млн. руб.,  пополнение (доходы) = 3 394,05млн. руб.: гашение КЗ  от плана = +  2500 млн. руб. , кроме того агентское вознаграждение  +  114,4 млн. руб. (не планировалось)   - потребность использования агентского договора обусловлена более низкой % ставкой чем кредиты банков (замещение кредитов);
2) - 155 млн. руб. снижение обязательств к оплате по покупке воды на технологические нужды  (основное снижение Хабаровский край - за счет снижения количества теплоносителя (подпитки) от воды питьевого качества; снижения выработки электроэнергии по заданию Системного оператора)
3) + 85,8 млн. руб. - увеличение обязательств по покупной тепловой энергии - рост объёмов покупки от СП ВТЭЦ-2, снижение объемов покупки и изменение условий оплаты по филиалу "Амурская генерация"
</t>
  </si>
  <si>
    <t>1) +468,7ь млн. руб. гашение КЗ по агентскому догвору с ООО "ВТБ Факторинг" - в плане планировался оборот привлечение/гашение по агентскому догвору только на сумму 500 млн. руб. (по факту  сумма гашения кредиторской задолженности  = 968,7 млн. руб., пополнение (доходы) = 567,1млн. руб.: гашение КЗ  от плана = +  468,7 млн. руб.), кроме того агентское вознаграждение  +25,5 млн. руб.(не планировалось) - потребность использования агентского договора обусловлена более низкой % ставкой чем кредиты банков (замещение кредитов);
2) снижение обязательств к оплате по покупке воды на технологические нужды на 194 млн. руб. (За счет снижения количества теплоносителя (подпитки) от воды питьевого качества; снижения выработки электроэнергии по заданию Системного оператора)</t>
  </si>
  <si>
    <t xml:space="preserve">1) + 1392,млн. руб. - гашение КЗ по агентскому догвору с ООО "ВТБ Факторинг"- в плане не планировался оборот привлечение/гашение по агентскому догвору, по факту сумма гашения кредиторской задолженности = 1 392 млн. руб., пополнение (доходы) + 1 997,2 млн. руб., кроме того агентское вознаграждение  + 59,9 млн. руб. (не планировалось) - потребность использования агентского договора обусловлена более низкой % ставкой чем кредиты банков (замещение кредитов);
2) +212млн. руб. - увеличение обязательств по покупной тепловой энергии - рост объёмов покупки от СП ВТЭЦ-2 (планировали покупку по  регулируемому тарифу 729 руб./Гкал и 38,25 руб./т., фактически покупка пара в 2021 году осуществлялась по тарифу 1209,09руб./Гкал и 119,38 руб./т., при этом в целом фактический объем покупки за 2021 год состоялся на 103 тыс. Гкал. ниже, чем был запланирован)
</t>
  </si>
  <si>
    <t xml:space="preserve">1)  + 233,7 млн. руб. - гашение КЗ по агентскому договру с ООО "ВТБ Факторинг" - в плане не планировался оборот привлечение/гашение по агентскому догвору с ООО "ВТБ Факторинг" (по факту гашение кредиторской задолженности = 233,7 млн. руб.,  пополнение = 330,0 млн. руб., кроме того агентское вознаграждение  + 10,8 млн. руб. (не планировалось)  - потребность использования агентского договора обусловлена более низкой % ставкой чем кредиты банков (замещение кредитов);
2) -117млн. руб. - снижение  обязательств по покупной тепловой энергии -сСнижение за счет отклонения  фактического объема поставки т/эн  по отношению к плановому годовому объему  -  96,19 тыс. Гкал.; кроме того,процесс урегулирования договорных отношений с поставщиком тепловой энергии ООО "АКС" закончился судом не пользу ДГК - приняты условия оплаты в договоре с учетом предоплаты в текущем месяце 85% (в план закладывали условия ополаты месяцем позже)
</t>
  </si>
  <si>
    <t xml:space="preserve"> + 390,9 млн. руб. гашение КЗ по агентскому догвору с ООО "ВТБ Факторинг" - в плане не планировался оборот привлечение/гашение (по факту гашение кредиторской задолженности = 390,9 млн. руб., пополнение =  499,8 млн. руб.), кроме того агентское вознаграждение  + 18,1 млн. руб. (не планировалось) - потребность использования агентского договора обусловлена более низкой % ставкой чем кредиты банков (замещение кредитов);</t>
  </si>
  <si>
    <t>XII</t>
  </si>
  <si>
    <t>Поступления от инвестиционных операций всего, в том числе:</t>
  </si>
  <si>
    <t>Поступления внеплановых денежных средств  по заключеным договорам на реализацию (в плане заключение договоров не было запланировано):
 + 14,69 млн. руб. Реализация имущества ХТЭЦ-1 (строительство ХТЭЦ-4)
 + 306,45 млн. руб. Реализация  Проектнойдокументации ХТЭЦ-4</t>
  </si>
  <si>
    <t>12.1</t>
  </si>
  <si>
    <t>Поступления от реализации имущества и имущественных прав</t>
  </si>
  <si>
    <t>При планировании к реализации ОС ошибочно отнесена реализация металлолома, по факту реализация металлолома отражена в ст. 11.13 "Прочие платежи по текущей деятельности"</t>
  </si>
  <si>
    <t>12.2</t>
  </si>
  <si>
    <t xml:space="preserve">Поступления по заключенным инвестиционным соглашениям, в том числе </t>
  </si>
  <si>
    <t>12.2.1</t>
  </si>
  <si>
    <t>по использованию средств бюджетов бюджетной системы Российской Федерации всего, в том числе:</t>
  </si>
  <si>
    <t>12.2.1.1</t>
  </si>
  <si>
    <t>средства федерального бюджета</t>
  </si>
  <si>
    <t>12.2.1.2</t>
  </si>
  <si>
    <t>средства консолидированного бюджета субъекта Российской Федерации</t>
  </si>
  <si>
    <t>12.3</t>
  </si>
  <si>
    <t>Прочие поступления по инвестиционным операциям</t>
  </si>
  <si>
    <t>XIII</t>
  </si>
  <si>
    <t>Платежи по инвестиционным операциям всего, в том числе:</t>
  </si>
  <si>
    <t>13.1</t>
  </si>
  <si>
    <t>Инвестиции в основной капитал всего, в том числе:</t>
  </si>
  <si>
    <t>13.1.1</t>
  </si>
  <si>
    <t>техническое перевооружение и реконструкция</t>
  </si>
  <si>
    <t>Несвоевременное предъявление подрядчиками выполненных работ, нарушение сроков поставки МТР и отставание от графиков производства работ,уменьшение стоимости проектов по результатам закупочных процедур .</t>
  </si>
  <si>
    <t>1. Изменение  условий выполнения работ  по результатам заключения договорных соглашений в связи с оптимизацией затрат в пределах тарифного источника. 2. Увеличение сроков выполненя работ, перенос оплат на 2022 год.</t>
  </si>
  <si>
    <t>13.1.2</t>
  </si>
  <si>
    <t>новое строительство и расширение</t>
  </si>
  <si>
    <t>Изменение  условий оплаты по результатам заключения договоров/доп. Соглашений</t>
  </si>
  <si>
    <t>Корректировка финансирования за приобретенные, но  неиспользованные ТМЦ.</t>
  </si>
  <si>
    <t>13.1.3</t>
  </si>
  <si>
    <t>проектно-изыскательные работы для объектов нового строительства будущих лет</t>
  </si>
  <si>
    <t xml:space="preserve">Договор на пыполнение ПИР не заключен по причине принятия решения о необходимости вынесения на рассмотрение ЦЗК вопроса о изменении параметров закупки по договору на «Разработку проектно-изыскательских работ для строительства водогрейной котельной мощностью 110 Гкал/ч в п. Чульман» для нужд АО «ДГК»  </t>
  </si>
  <si>
    <t>13.1.4</t>
  </si>
  <si>
    <t>приобретение объектов основных средств, земельных участков</t>
  </si>
  <si>
    <t>13.1.5</t>
  </si>
  <si>
    <t>проведение научно-исследовательских и опытно-конструкторских разработок</t>
  </si>
  <si>
    <t>13.1.6</t>
  </si>
  <si>
    <t>прочие выплаты, связанные с инвестициями в основной капитал</t>
  </si>
  <si>
    <t>13.2</t>
  </si>
  <si>
    <t>Приобретение нематериальных активов</t>
  </si>
  <si>
    <t xml:space="preserve">1. Длительное проведение процедур заключения договоров на выполнение работ. 2. Финансирование работ в соответствиии с условиями договора. </t>
  </si>
  <si>
    <t>Длительное проведение процедур заключения договоров на выполнение работ.</t>
  </si>
  <si>
    <t xml:space="preserve">1.Длительное проведение процедур заключения договоров на выполнение работ. 2. Финансирование работ в соответствиии с условиями договора. </t>
  </si>
  <si>
    <t>13.3</t>
  </si>
  <si>
    <t>Прочие платежи по инвестиционным операциям всего, в том числе:</t>
  </si>
  <si>
    <t>13.4</t>
  </si>
  <si>
    <t>13.4.1</t>
  </si>
  <si>
    <t>проценты по долговым обязательствам, включаемым в стоимость инвестиционного актива</t>
  </si>
  <si>
    <t>XIV</t>
  </si>
  <si>
    <t>Поступления от финансовых операций всего, в том числе:</t>
  </si>
  <si>
    <t>14.1</t>
  </si>
  <si>
    <t>Процентные поступления</t>
  </si>
  <si>
    <t>14.2</t>
  </si>
  <si>
    <t>Поступления  по полученным кредитам всего, в том числе:</t>
  </si>
  <si>
    <t>14.2.1</t>
  </si>
  <si>
    <t>на текущую деятельность</t>
  </si>
  <si>
    <t xml:space="preserve">Рост  потебности привлечения кредитных ресурсов на покрытие кассовых разрывов (покрытие убытков от операционной деятельности, изменение ДЗ, КЗ, рост/снижение запасов, финансирование инвестиционной программы) с учетом оптимизации привлечения и гашения кредитов в целях сокращения обслуживания кредитных ресурсов; 
</t>
  </si>
  <si>
    <t xml:space="preserve">Снижение потебности привлечения кредитных ресурсов на покрытие кассовых разрывов (покрытие убытков от операционной деятельности, изменение ДЗ, КЗ, рост/снижение запасов, финансирование инвестиционной программы) с учетом оптимизации привлечения и гашения кредитов в целях сокращения обслуживания кредитных ресурсов; 
</t>
  </si>
  <si>
    <t xml:space="preserve">Изменение потебности привлечения кредитных ресурсов на покрытие кассовых разрывов (покрытие убытков от операционной деятельности, изменение ДЗ, КЗ, рост/снижение запасов, финансирование инвестиционной программы) с учетом оптимизации привлечения и гашения кредитов в целях сокращения обслуживания кредитных ресурсов; 
</t>
  </si>
  <si>
    <t xml:space="preserve">Рост потебности привлечения кредитных ресурсов на покрытие кассовых разрывов (покрытие убытков от операционной деятельности, изменение ДЗ, КЗ, рост/снижение запасов, финансирование инвестиционной программы) с учетом оптимизации привлечения и гашения кредитов в целях сокращения обслуживания кредитных ресурсов; 
</t>
  </si>
  <si>
    <t>14.2.2</t>
  </si>
  <si>
    <t>на инвестиционные операции</t>
  </si>
  <si>
    <t>изменение выполнения и финансирования инвестиционной программы за счет заемных средств</t>
  </si>
  <si>
    <t>14.2.3</t>
  </si>
  <si>
    <t>на рефинансирование кредитов и займов</t>
  </si>
  <si>
    <t>14.3</t>
  </si>
  <si>
    <t>Поступления от эмиссии акций**</t>
  </si>
  <si>
    <t>14.4</t>
  </si>
  <si>
    <t>Поступления от реализации финансовых инструментов всего, в том числе:</t>
  </si>
  <si>
    <t>14.4.1</t>
  </si>
  <si>
    <t>облигационные займы</t>
  </si>
  <si>
    <t>14.4.2</t>
  </si>
  <si>
    <t>вексели</t>
  </si>
  <si>
    <t>14.5</t>
  </si>
  <si>
    <t>Поступления от займов организаций</t>
  </si>
  <si>
    <t>14.6</t>
  </si>
  <si>
    <t>Поступления за счет средств инвесторов</t>
  </si>
  <si>
    <t>14.7</t>
  </si>
  <si>
    <t>Прочие поступления по финансовым операциям</t>
  </si>
  <si>
    <t xml:space="preserve"> Изменение графиков возврата выданных займов</t>
  </si>
  <si>
    <t>XV</t>
  </si>
  <si>
    <t>Платежи по финансовым операциям всего, в том числе:</t>
  </si>
  <si>
    <t>15.1</t>
  </si>
  <si>
    <t>Погашение кредитов и займов всего всего, в том числе:</t>
  </si>
  <si>
    <t>15.1.1</t>
  </si>
  <si>
    <t>Оптимизация привлечения и гашения кредитов в целях сокращения обслуживания кредитных ресурсов</t>
  </si>
  <si>
    <t>15.1.2</t>
  </si>
  <si>
    <t>15.1.3</t>
  </si>
  <si>
    <t>15.2</t>
  </si>
  <si>
    <t>15.3</t>
  </si>
  <si>
    <t>Прочие выплаты по финансовым операциям</t>
  </si>
  <si>
    <t>XVI</t>
  </si>
  <si>
    <t>Сальдо денежных средств по операционной деятельности (строка X-строка XI) всего, в том числе:</t>
  </si>
  <si>
    <t>XVII</t>
  </si>
  <si>
    <t xml:space="preserve">Сальдо денежных средств по инвестиционным операциям всего (строка XII-строка XIII), всего в том числе </t>
  </si>
  <si>
    <t>17.1</t>
  </si>
  <si>
    <t>Сальдо денежных средств по инвестиционным операциям</t>
  </si>
  <si>
    <t>17.2</t>
  </si>
  <si>
    <t>Сальдо денежных средств по прочей деятельности</t>
  </si>
  <si>
    <t>XVIII</t>
  </si>
  <si>
    <t>Сальдо денежных средств по финансовым операциям всего (строка XIV-строка XV), в том числе</t>
  </si>
  <si>
    <t>18.1</t>
  </si>
  <si>
    <t>Сальдо денежных средств по привлечению и погашению кредитов и займов</t>
  </si>
  <si>
    <t>18.2</t>
  </si>
  <si>
    <t>Сальдо денежных средств по прочей финансовой деятельности</t>
  </si>
  <si>
    <t>XIX</t>
  </si>
  <si>
    <t>Сальдо денежных средств от транзитных операций</t>
  </si>
  <si>
    <t>XX</t>
  </si>
  <si>
    <t>Итого сальдо денежных средств (строка XVI+строка XVII+строка XVIII+строка XIX)</t>
  </si>
  <si>
    <t>XXI</t>
  </si>
  <si>
    <t>Остаток денежных средств на начало периода</t>
  </si>
  <si>
    <t>XXII</t>
  </si>
  <si>
    <t>Остаток денежных средств на конец периода</t>
  </si>
  <si>
    <t xml:space="preserve">
Остатки денежных средств на конец каждого периода при формировании бизнес-плана Общества планируются в размере порядка 350-400 млн. руб. -  поступления от реализации тепловой энергии от потребителей, что составляет 3-4% от ежемесячного расхода Общества (расход месяца в среднем составляет 8,5-13млрд. руб.).
Фактическая величина остатка обусловлена сверхплановыми поступлениями денежных средств от реализации тепловой энергии от потребителей в последние расчетные дни месяца (декабрь 2021года), а также потребностью осуществления первоочередных расходов (платежей по договорам топлива, материалов, ГСМ, командировочных, отпускных, налоговых платежей) в первые дни месяца, не обеспеченные выручкой (поступления за реализацию э/энергии на ОРЭМ осуществляются 14-го числа месяца).
Кроме того, 30.12.2021года   -  +321 молн. руб.  - внеплановые целевые поступления от ПАО РГ от реализации ОС  ( +14,685млн. +306,447млн.руб.- - доходы от РГ (ХТЭЦ4 и ХТЭЦ1) 
Остаток денежных средств на 31.12.2021 года был размещен на депозитном счете</t>
  </si>
  <si>
    <t>XXIII</t>
  </si>
  <si>
    <t>x</t>
  </si>
  <si>
    <t>23.1</t>
  </si>
  <si>
    <t>Дебиторская задолженность на конец периода всего, в том числе:</t>
  </si>
  <si>
    <t>Изменение производственной программы, на ДЗ на конец года влияет выручка декабря м-ца</t>
  </si>
  <si>
    <t xml:space="preserve">Изменение производственной программы, на ДЗ на конец года влияет выручка декабря м-ца </t>
  </si>
  <si>
    <t>23.1.1</t>
  </si>
  <si>
    <t xml:space="preserve">производство и поставка электрической энергии и мощности всего, в том числе: </t>
  </si>
  <si>
    <t>23.1.1.а</t>
  </si>
  <si>
    <t>из нее просроченная</t>
  </si>
  <si>
    <t>формируется расчётным путём. Планирование осуществлялось исходя из факта предыдущего  года</t>
  </si>
  <si>
    <t>23.1.1.1</t>
  </si>
  <si>
    <t>производство и поставка электрической энергии на оптовом рынке электрической энергиии и мощности</t>
  </si>
  <si>
    <t>23.1.1.1.а</t>
  </si>
  <si>
    <t>23.1.1.2</t>
  </si>
  <si>
    <t>23.1.1.2.а</t>
  </si>
  <si>
    <t>23.1.1.3</t>
  </si>
  <si>
    <t>23.1.1.3.а</t>
  </si>
  <si>
    <t>23.1.2</t>
  </si>
  <si>
    <t>производство и поставка тепловой энергии (мощности)</t>
  </si>
  <si>
    <t>23.1.2.а</t>
  </si>
  <si>
    <t>23.1.3</t>
  </si>
  <si>
    <t>оказание услуг по передаче электрической энергии</t>
  </si>
  <si>
    <t>23.1.3.а</t>
  </si>
  <si>
    <t>23.1.4</t>
  </si>
  <si>
    <t>оказание услуг по передаче тепловой энергии, теплоносителя</t>
  </si>
  <si>
    <t>23.1.4.а</t>
  </si>
  <si>
    <t>23.1.5</t>
  </si>
  <si>
    <t>оказание услуг по технологическому присоединению</t>
  </si>
  <si>
    <t xml:space="preserve">изменение объёмов подключения к системе теплоснабжения, в т.ч. опережающее выполнение технологического присоединения к тепловым сетям ЖК "Снеговая падь".
</t>
  </si>
  <si>
    <t>изменение объёмов подключения к системе теплоснабжения</t>
  </si>
  <si>
    <t>изменение объёмов подключения к системе теплоснабжения, в т.ч.  опережающее выполнение технологического присоединения к тепловым сетям ЖК "Снеговая падь".</t>
  </si>
  <si>
    <t>23.1.5.а</t>
  </si>
  <si>
    <t>23.1.6</t>
  </si>
  <si>
    <t>реализация электрической энергии и мощности</t>
  </si>
  <si>
    <t>23.1.6.а</t>
  </si>
  <si>
    <t>23.1.7</t>
  </si>
  <si>
    <t>реализации тепловой энергии (мощности)</t>
  </si>
  <si>
    <t>23.1.7.а</t>
  </si>
  <si>
    <t>23.1.8</t>
  </si>
  <si>
    <t>оказание услуг по оперативно-диспетчерскому управлению в электроэнергетике всего, в том числе:</t>
  </si>
  <si>
    <t>23.1.8.а</t>
  </si>
  <si>
    <t>23.1.8.1</t>
  </si>
  <si>
    <t>23.1.8.1.а</t>
  </si>
  <si>
    <t>23.1.8.2</t>
  </si>
  <si>
    <t>23.1.8.2.а</t>
  </si>
  <si>
    <t>23.1.9</t>
  </si>
  <si>
    <t>прочая деятельность</t>
  </si>
  <si>
    <t xml:space="preserve">Рост ДЗ по субсидии на разницу в тарифах (+52 млн. руб.); 
Рост авансов выданных, в т.ч. по топливу (+ 46,6 млн. руб.), по инвестиционной деятельности (+354,9 млн. руб. - рост ДЗ на конец года связан со сдвигом сроков завершения работ по объектам. Принятые работы от подрядчика на основании актам освидетельствования до момента завершения работ (предъявления КС-3), числятся, согласно бухгалтерскому учету, как авансы); 
Рост авансов выданных по передаче тепловой энергии (ДЗ +265,8 млн. руб. - в БУ  развернуто ДЗ и КЗ  - разногласия по транспортировщикам (идет работа по урегулированию вопросов отражения в актах фактических объемов транспортировки т/э).; </t>
  </si>
  <si>
    <t xml:space="preserve">Рост ДЗ по субсидии на разницу в тарифах (+123 млн. руб. - Субсидия ТЭЦ Сов. Гавань: поступления = -170,9 млн. руб. - письмо Мин. ЖКХ с отказом от заключения ДС в 2021году в свзи с отсутствием бюджетных средств, вопрос увеличения бюджетных ассигнований будет рассмотрен в 2022году ); 
Рост авансов выданных, в т.ч.  по инвестиционной деятельности (+798 млн. руб. - рост ДЗ на конец года связан со сдвигом сроков завершения работ по объектам. Принятые работы от подрядчика на основании актам освидетельствования до момента завершения работ (предъявления КС-3), числятся, согласно бухгалтерскому учету, как авансы); 
Рост авансов выданных по передаче тепловой энергии (ДЗ +217,8 млн. руб. - в БУ  развернуто ДЗ и КЗ  - разногласия по транспортировщикам (идет работа по урегулированию вопросов отражения в актах фактических объемов транспортировки т/э).; </t>
  </si>
  <si>
    <t>Снижение ДЗ по пеням, штрафам, услугам по установке счетчиков (планировали выполнение работ с рассрочкой оплаты, работы не состоялись в связи с отсутствием заявок от управляющих компаний на установку общедомовых приборов учета);  снижение авансов выданных по инвестиционной деятельности, снижение переплаты по налогу на имущество</t>
  </si>
  <si>
    <t xml:space="preserve">Снижение ДЗ по субсидии на разницу в тарифах (-17,5 млн. руб.); 
Рост авансов выданных по передаче тепловой энергии (ДЗ +22,6 млн. руб. - в БУ  развернуто ДЗ и КЗ  - разногласия по транспортировщикам (идет работа по урегулированию вопросов отражения в актах фактических объемов транспортировки т/э).; </t>
  </si>
  <si>
    <t xml:space="preserve">Снижение ДЗ по субсидии на разницу в тарифах (-53,6 млн. руб.); 
Снижение авансов выданных, в т.ч.  по инвестиционной деятельности (-454,2 млн. руб. -отсутствие заключенных договоров по поставке для «Программы надежности СП Нерюнгринская ГРЭС» не позволило провести авансирование в полном объеме, как планировалось.); 
Рост авансов выданных по передаче тепловой энергии (ДЗ +25,8 млн. руб. - в БУ  развернуто ДЗ и КЗ  - разногласия по транспортировщикам (идет работа по урегулированию вопросов отражения в актах фактических объемов транспортировки т/э).; </t>
  </si>
  <si>
    <t>23.1.9.а</t>
  </si>
  <si>
    <t>23.2</t>
  </si>
  <si>
    <t>Кредиторская задолженность на конец периода всего, в том числе:</t>
  </si>
  <si>
    <t>изменение производственной программы, снижение объёмов потребления, подключения, изменеия обязательств подрядчиков по выполнению работ</t>
  </si>
  <si>
    <t>изменение производственной программы, увеличение объёмов потребления</t>
  </si>
  <si>
    <t>23.2.1</t>
  </si>
  <si>
    <t>поставщикам топлива на технологические цели</t>
  </si>
  <si>
    <t>Увеличение задолженности обусловлено увеличением/сдвигом  поставок угля на ноябрь - декабрь м-ца, а также ростом стоимости поставок с учетом роста цены 1 тонны.</t>
  </si>
  <si>
    <t>Снижение задолженности обусловлено снижением  поставок угля в ноябре - декабре м-цах, кроме того, на изменение КЗ повлияло  изменение порядка расчетов по факту заключенных договоров (в плане отсрочка оплаты принималась 60 дней, по факту отсрочка оплаты в основном 30 дней)</t>
  </si>
  <si>
    <t>Рост задолженности обусловлен ростом стоимости  поставок угля (плановая цена 1тонны =  2 810,3 руб/тонна.  факт поставки по цене 4 741,2 руб/тонна)</t>
  </si>
  <si>
    <t>23.2.1.а</t>
  </si>
  <si>
    <t>23.2.2</t>
  </si>
  <si>
    <t>поставщикам покупной энергии всего, в том числе:</t>
  </si>
  <si>
    <t>изменение производственной программы, снижение объёмов потребления</t>
  </si>
  <si>
    <t>Отражение по факту, покупная электроэнергия не планируется</t>
  </si>
  <si>
    <t>23.2.2.1</t>
  </si>
  <si>
    <t xml:space="preserve">Покупная электроэнергия по договорам купли-продажи электрической энергии в целях балансирования системы не планируется. Отражается по факту. Компенсируется выручкой по электроэнергии. В плане отражен только факт 1 квартала. 
«Прочие виды купли-продажи электроэнергии»- покупка объемов отклонения собственного потребления от планового графика СО (планового диспетчерского графика). Ввиду не возможности спрогназирования данного показателя, в БП не планируются. </t>
  </si>
  <si>
    <t>отклонения незначительные</t>
  </si>
  <si>
    <t>23.2.2.1.а</t>
  </si>
  <si>
    <t>23.2.2.2</t>
  </si>
  <si>
    <t>на розничных рынках</t>
  </si>
  <si>
    <t>изменение производственной программы</t>
  </si>
  <si>
    <t>23.2.2.2.а</t>
  </si>
  <si>
    <t>23.2.3</t>
  </si>
  <si>
    <t>по оплате услуг на передачу электрической энергии по единой (национальной) общероссийской электрической сети</t>
  </si>
  <si>
    <t>23.2.3.а</t>
  </si>
  <si>
    <t>23.2.4</t>
  </si>
  <si>
    <t>по оплате услуг территориальных сетевых организаций</t>
  </si>
  <si>
    <t>23.2.4.а</t>
  </si>
  <si>
    <t>23.2.5</t>
  </si>
  <si>
    <t>перед персоналом по оплате труда</t>
  </si>
  <si>
    <t>рост затрат на оплату труда</t>
  </si>
  <si>
    <t>23.2.5.а</t>
  </si>
  <si>
    <t>23.2.6</t>
  </si>
  <si>
    <t>перед бюджетами и внебюджетными фондами</t>
  </si>
  <si>
    <t>рост начислений</t>
  </si>
  <si>
    <t>снижение начислений</t>
  </si>
  <si>
    <t>23.2.6.а</t>
  </si>
  <si>
    <t>23.2.7</t>
  </si>
  <si>
    <t>по договорам технологического присоединения</t>
  </si>
  <si>
    <t xml:space="preserve">изменение объёмов подключения к системе теплоснабжения, получение авансов по вновь заключенным договорам на 31.12.2021 </t>
  </si>
  <si>
    <t>23.2.7.а</t>
  </si>
  <si>
    <t>23.2.8</t>
  </si>
  <si>
    <t xml:space="preserve">по обязательствам перед поставщиками и подрядчиками по исполнению инвестиционной программы </t>
  </si>
  <si>
    <t>изменение обязательств подрядчиками по выполнению работ</t>
  </si>
  <si>
    <t>23.2.8.а</t>
  </si>
  <si>
    <t>23.2.9</t>
  </si>
  <si>
    <t>прочая кредиторская задолженность</t>
  </si>
  <si>
    <t>Рост КЗ по по агентскому догвору с ООО "ВТБ Факторинг"  + 394,05 млн. руб. - потребность использования агентского договора обусловлена более низкой % ставкой чем кредиты банков (замещение кредитов);
Рост авансов полученных по тепловой энергии +343,2 млн. руб.;
Рост КЗ по ремонтам в связи со сдвигом выполнения работ на декабрь, с оплатой в 1 квартале 2022года; + 176 млн. руб.;
Рост КЗ по передаче тепловой энергии + 307,4 млн. руб. , в т.ч. 265 млн. руб. - в БУ  развернуто ДЗ и КЗ  - разногласия по транспортировщикам (идет работа по урегулированию вопросов отражения в актах фактических объемов транспортировки т/э
Снижение КЗ по передаче т/энергии = - 310,4 млн. руб. - изменение объема покупки и тарифа, в т.ч. снижение объемов покупки и изменение условий оплаты по филиалу "Амурская генерация";
Снижение КЗ по аренде генерирующих активов  -дополнительное гашение КЗ по аренде ТЭЦ Сов. Гавань, рост  КЗ по аренде генерирующих активов  ВТЭЦ-2 -  по факту КЗ не погашена в вязи с длительным заключением договора купли-продажи НИОКР ВТЭЦ-2, доходы по которому будут являться источником для погашения КЗ по аренде.</t>
  </si>
  <si>
    <t xml:space="preserve">Снижение КЗ по по агентскому догвору с ООО "ВТБ Факторинг"; Рост авансов полученных по тепловой энергии ; Рост КЗ по ремонтам в связи со сдвигом выполнения работ на декабрь, с оплатой в 1 квартале 2022года; Рост КЗ по передаче тепловой энергии  в т.ч.  в БУ  развернуто ДЗ и КЗ  - разногласия по транспортировщикам (идет работа по урегулированию вопросов отражения в актах фактических объемов транспортировки т/э; Снижение КЗ по покупной  т/энергии - изменение объема покупки и тарифа; снижение КЗ по аренде генерирующих активов, в т.ч. дополнительное гашение КЗ по аренде ТЭЦ Сов. Гавань, рост КЗ по </t>
  </si>
  <si>
    <t xml:space="preserve">Рост авансов полученных по тепловой энергии ; Рост КЗ по ремонтам в связи со сдвигом выполнения работ на декабрь, с оплатой в 1 квартале 2022года; Рост КЗ по передаче тепловой энергии ;Рост КЗ по покупной  т/энергии - изменение объема покупки </t>
  </si>
  <si>
    <t>Рост КЗ по по агентскому догвору с ООО "ВТБ Факторинг" (+604,9млн. руб.); Рост авансов полученных по тепловой энергии ; Рост КЗ по ремонтам в связи со сдвигом выполнения работ на декабрь, с оплатой в 1 квартале 2022года;  Снижение КЗ по покупной  т/энергии - изменение объема покупки и тарифа; Рост  КЗ по аренде генерирующих активов  - планировали погасить КЗ по аренде ВТЭЦ-2, по факту КЗ не погашена в вязи с длительным заключением договора купли-продажи НИОКР ВТЭЦ-2, доходы по которому будут являться источником для погашения КЗ по аренде.</t>
  </si>
  <si>
    <t xml:space="preserve">Рост КЗ по по агентскому догвору с ООО "ВТБ Факторинг"; Рост авансов полученных по тепловой энергии; Рост КЗ по ремонтам в связи со сдвигом выполнения работ на декабрь, с оплатой в 1 квартале 2022года; Рост КЗ по передаче тепловой энергии  в т.ч.  в БУ  развернуто ДЗ и КЗ  - разногласия по транспортировщикам (идет работа по урегулированию вопросов отражения в актах фактических объемов транспортировки т/э; </t>
  </si>
  <si>
    <t>23.2.9.а</t>
  </si>
  <si>
    <t>23.3</t>
  </si>
  <si>
    <t>Отношение поступлений денежных средств к выручке от реализованных товаров и оказанных услуг (с учетом НДС) всего, в том числе:</t>
  </si>
  <si>
    <t>%</t>
  </si>
  <si>
    <t>23.3.1</t>
  </si>
  <si>
    <t>от производства и поставки электрической энергии и мощности</t>
  </si>
  <si>
    <t>23.3.1.1</t>
  </si>
  <si>
    <t>от производства и поставки электрической энергии на оптовом рынке электрической энергии и мощности</t>
  </si>
  <si>
    <t>23.3.1.2</t>
  </si>
  <si>
    <t>от производства и поставки электрической мощности на оптовом рынке электрической энергии и мощности</t>
  </si>
  <si>
    <t>23.3.1.3</t>
  </si>
  <si>
    <t>от производства и поставки электрической энергии (мощности) на розничных рынках электрической энергии</t>
  </si>
  <si>
    <t>23.3.2</t>
  </si>
  <si>
    <t>от производства и поставки тепловой энергии (мощности)</t>
  </si>
  <si>
    <t>23.3.3</t>
  </si>
  <si>
    <t>от оказания услуг по передаче электрической энергии</t>
  </si>
  <si>
    <t>23.3.4</t>
  </si>
  <si>
    <t>от оказания услуг по передаче тепловой энергии, теплоносителя</t>
  </si>
  <si>
    <t>23.3.5</t>
  </si>
  <si>
    <t>от реализации электрической энергии и мощности</t>
  </si>
  <si>
    <t>23.3.6</t>
  </si>
  <si>
    <t>от реализации тепловой энергии (мощности)</t>
  </si>
  <si>
    <t>23.3.7</t>
  </si>
  <si>
    <t>от оказания услуг по оперативно-диспетчерскому управлению в электроэнергетике всего, в том числе:</t>
  </si>
  <si>
    <t>23.3.7.1</t>
  </si>
  <si>
    <t>23.3.7.2</t>
  </si>
  <si>
    <t>ТЕХНИКО-ЭКОНОМИЧЕСКИЕ ПОКАЗАТЕЛИ</t>
  </si>
  <si>
    <t>XXIV</t>
  </si>
  <si>
    <t>В отношении деятельности по производству электрической, тепловой энергии (мощности)</t>
  </si>
  <si>
    <t>24.1</t>
  </si>
  <si>
    <t>Установленная электрическая мощность</t>
  </si>
  <si>
    <t>МВт</t>
  </si>
  <si>
    <t>24.2</t>
  </si>
  <si>
    <t>Установленная тепловая мощность</t>
  </si>
  <si>
    <t>Гкал/час</t>
  </si>
  <si>
    <t>вывод котлов на НГВК</t>
  </si>
  <si>
    <t>24.3</t>
  </si>
  <si>
    <t>Располагаемая электрическая мощность</t>
  </si>
  <si>
    <t>24.4</t>
  </si>
  <si>
    <t>Присоединенная тепловая мощность</t>
  </si>
  <si>
    <t>24.5</t>
  </si>
  <si>
    <t>Объем выработанной электрической энергии</t>
  </si>
  <si>
    <t>млн.кВт.ч</t>
  </si>
  <si>
    <t>24.6</t>
  </si>
  <si>
    <t>Объем продукции отпущенной с шин (коллекторов)</t>
  </si>
  <si>
    <t>24.6.1</t>
  </si>
  <si>
    <t>электрической энергии</t>
  </si>
  <si>
    <t>24.6.2</t>
  </si>
  <si>
    <t>тепловой энергии</t>
  </si>
  <si>
    <t>тыс.Гкал</t>
  </si>
  <si>
    <t>24.7</t>
  </si>
  <si>
    <t>Объем покупной продукции для последующей продажи</t>
  </si>
  <si>
    <t>24.7.1</t>
  </si>
  <si>
    <t>24.7.2</t>
  </si>
  <si>
    <t>электрической мощности</t>
  </si>
  <si>
    <t>24.7.3</t>
  </si>
  <si>
    <t>1. При формировании БП на 2021 год первоначально предполагалась покупка тепловой энергии с коллекторов источников, в связи с чем в план была включена покупка тепловой энергии в потерями (54,8 тыс. Гкал). При заключении договоров поставки в качестве точек поставки были приняты границы раздела с потребителями тепловой энергии, что исключило объемы потерь из покупки.
2. Для формирования БП 2021 года отсутствовала база для планирования, так как обязанность заключения договоров поставки возникала только с 2021 года, после получения АО "ДГК" статуса ЕТО. В связи с этим при планировании были приняты объемы поставки, учтенные для поставщиков при тарифном регулировании. В процессе заключения договров часть объектов  была отнесена к собственным нуждам контрагентов и исключена из объемов поставки. Это снизило факт покупки.</t>
  </si>
  <si>
    <t>24.8</t>
  </si>
  <si>
    <t>Объем покупной продукции на технологические цели</t>
  </si>
  <si>
    <t>24.8.1</t>
  </si>
  <si>
    <t>Снижение отпуска тепловой энергии с 658500 Гкал по плану до 645974 Гкал, в следствие повышения температуры наружного воздуха за отопительный период с -12,3 до -8,7 град.С</t>
  </si>
  <si>
    <t>В связи с внесением с 20.10.2020 изменений в Методику формирования групп точек поставки на оптовом рынке электроэнергии и мощности, из состав ГТП потребления поставщика Благовещенской ТЭЦ с  01.06.2021 были исключены удаленные объекты собственных, хозяйственных и производственных нужд Благовещенской ТЭЦ. Таким образом, для данных объектов электроэнергия начиная с 01.06.2021 приобреталась с розничного рынка электроэнергии (мощности).  </t>
  </si>
  <si>
    <t>24.8.2</t>
  </si>
  <si>
    <t>24.9</t>
  </si>
  <si>
    <t>Объем продукции отпущенной (проданной) потребителям</t>
  </si>
  <si>
    <t>24.9.1</t>
  </si>
  <si>
    <t>24.9.2</t>
  </si>
  <si>
    <t>24.9.3</t>
  </si>
  <si>
    <t>Рост полезного отпуска  по ТЭ относительно плана на 1,8 % связан: 1) с увеличением потребления ТЭ в г. Благовещенске, в связи с присвоением статуса ЕТО и заключением прямых договоров с потребителями, покупкой ТЭ у сторонних котельных;  2) более холодным отопительным периодом с фактическими среднемесячными температурами наружного воздуха, сложившимися ниже, чем прогнозные температуры.</t>
  </si>
  <si>
    <t>XXV</t>
  </si>
  <si>
    <t>В отношении деятельности по передаче электрической энергии</t>
  </si>
  <si>
    <t>25.1</t>
  </si>
  <si>
    <t>Объем отпуска электрической энергии из сети (полезный отпуск) всего, в том числе:</t>
  </si>
  <si>
    <t>25.1.1</t>
  </si>
  <si>
    <t>потребителям, присоединенным к единой (национальной) общероссийской электрической сети всего, в том числе:</t>
  </si>
  <si>
    <t>25.1.1.1</t>
  </si>
  <si>
    <t>территориальные сетевые организации</t>
  </si>
  <si>
    <t>25.1.1.2</t>
  </si>
  <si>
    <t>потребители, не являющиеся территориальными сетевыми организациями</t>
  </si>
  <si>
    <t>25.2</t>
  </si>
  <si>
    <t>Объем технологического расхода (потерь) при передаче электрической энергии</t>
  </si>
  <si>
    <t>25.3</t>
  </si>
  <si>
    <t>Заявленная мощность***/фактическая мощность всего, в том числе:</t>
  </si>
  <si>
    <t>25.3.1</t>
  </si>
  <si>
    <t>потребителей, присоединенных к единой (национальной) общероссийской электрической сети всего, в том числе:</t>
  </si>
  <si>
    <t>25.3.1.1</t>
  </si>
  <si>
    <t>25.3.1.2</t>
  </si>
  <si>
    <t>25.4</t>
  </si>
  <si>
    <t>Количество условных единиц обслуживаемого электросетевого оборудования</t>
  </si>
  <si>
    <t>у.е.</t>
  </si>
  <si>
    <t>25.5</t>
  </si>
  <si>
    <t>Неободимая валовая выручка сетевой организации в части содержания (строка 1.3-строка 2.2.1-строка 2.2.2-строка 2.1.2.1.1)</t>
  </si>
  <si>
    <t>XXVI</t>
  </si>
  <si>
    <t>В отношении сбытовой деятельности</t>
  </si>
  <si>
    <t>26.1</t>
  </si>
  <si>
    <t>Полезный отпуск электрической энергии потребителям</t>
  </si>
  <si>
    <t>26.2</t>
  </si>
  <si>
    <t>Отпуск тепловой энергии потребителям</t>
  </si>
  <si>
    <t>26.3</t>
  </si>
  <si>
    <t xml:space="preserve">Необходимая валовая выручка сбытовой организации без учета покупной электрической энергии (мощности) для последующей перепродажи и оплаты услуг по передаче электрической энергии </t>
  </si>
  <si>
    <t>26.4</t>
  </si>
  <si>
    <t>Необходимая валовая выручка сбытовой организации без учета затрат на покупку тепловой энергии и оплаты услуг по ее передаче</t>
  </si>
  <si>
    <t>XXVII</t>
  </si>
  <si>
    <t>В отношении деятельности по оперативно-диспетчерскому управлению</t>
  </si>
  <si>
    <t>27.1</t>
  </si>
  <si>
    <t>Установленная мощность в Единой энергетической системе России, в том числе</t>
  </si>
  <si>
    <t>27.1.1</t>
  </si>
  <si>
    <t>установленная электрическая мощность электростанций, входящих в Единую энергетическую систему России, осуществляющих деятельность по производству электрической энергии и продаваемой на оптовом рынке</t>
  </si>
  <si>
    <t>27.1.2</t>
  </si>
  <si>
    <t>установленная электрическая мощность электростанций, входящих в Единую энергетическую систему России, осуществляющих деятельность по производству электрической энергии и продаваемой на розничном рынке</t>
  </si>
  <si>
    <t>27.1.3</t>
  </si>
  <si>
    <t>средняя мощность поставки электрической энергии по группам точек поставки импорта на оптовом рынке</t>
  </si>
  <si>
    <t>27.2</t>
  </si>
  <si>
    <t>Объем потребления в Единой энергетической системе России, в том числе</t>
  </si>
  <si>
    <t>27.2.1</t>
  </si>
  <si>
    <t>суммарный объем потребления (покупки) электрической энергии по всем группам точек поставки, зарегистрированным на оптовом рынке</t>
  </si>
  <si>
    <t>27.2.2</t>
  </si>
  <si>
    <t>суммарный объем поставки электрической энергии на экспорт из России</t>
  </si>
  <si>
    <t>27.3</t>
  </si>
  <si>
    <t>Собственная необходимая валовая выручка субъекта оперативно-диспетчерского управления, всего в том числе</t>
  </si>
  <si>
    <t>27.3.1</t>
  </si>
  <si>
    <t xml:space="preserve"> в части управления технологическими режимами </t>
  </si>
  <si>
    <t>27.3.2</t>
  </si>
  <si>
    <t>XXVIII</t>
  </si>
  <si>
    <t>Среднесписочная численность работников</t>
  </si>
  <si>
    <t>чел</t>
  </si>
  <si>
    <t xml:space="preserve">2 Источники финансирования инвестиционной программы субъекта электроэнергетики </t>
  </si>
  <si>
    <t>2021год</t>
  </si>
  <si>
    <t>Источники финансирования инвестиционной программы всего (строка I+строка II) всего, в том числе::</t>
  </si>
  <si>
    <t>Несвоевременное предъявление подрядчиками выполненных работ, нарушение сроков поставки МТР и отставание от графиков производства работ,уменьшение стоимости проектов по результатам закупочных процедур, изменение условий выполнения/финансирования работ,по заключенным доп. соглашениям.</t>
  </si>
  <si>
    <t>Собственные средства всего, в том числе:</t>
  </si>
  <si>
    <t>Прибыль, направляемая на инвестиции, в том числе:</t>
  </si>
  <si>
    <t>полученная от реализации продукции и оказанных услуг по регулируемым ценам (тарифам):</t>
  </si>
  <si>
    <t>1.1.1.1</t>
  </si>
  <si>
    <t>производства и поставки электрической энергии и мощности</t>
  </si>
  <si>
    <t>1.1.1.1.1</t>
  </si>
  <si>
    <t>1.1.1.1.2</t>
  </si>
  <si>
    <t>1.1.1.1.3</t>
  </si>
  <si>
    <t>1.1.1.2</t>
  </si>
  <si>
    <t>производства и поставки тепловой энергии (мощности)</t>
  </si>
  <si>
    <t>Уточнение источника финансирования затрат</t>
  </si>
  <si>
    <t>1.1.1.3</t>
  </si>
  <si>
    <t>оказания услуг по передаче электрической энергии</t>
  </si>
  <si>
    <t>1.1.1.4</t>
  </si>
  <si>
    <t>оказания услуг по передаче тепловой энергии, теплоносителя</t>
  </si>
  <si>
    <t>1.1.1.5</t>
  </si>
  <si>
    <t>от технологического присоединения, в том числе</t>
  </si>
  <si>
    <t>1.1.1.5.1</t>
  </si>
  <si>
    <t>от технологического присоединения объектов по производству электрической и тепловой энергии</t>
  </si>
  <si>
    <t>1.1.1.5.1.а</t>
  </si>
  <si>
    <t xml:space="preserve">    авансовое использование прибыли</t>
  </si>
  <si>
    <t>1.1.1.5.2</t>
  </si>
  <si>
    <t>от технологического присоединения потребителей</t>
  </si>
  <si>
    <t>1.1.1.5.2.а</t>
  </si>
  <si>
    <t>1.1.1.6</t>
  </si>
  <si>
    <t>реализации электрической энергии и мощности</t>
  </si>
  <si>
    <t>1.1.1.7</t>
  </si>
  <si>
    <t>1.1.1.8</t>
  </si>
  <si>
    <t>оказания услуг по оперативно-диспетчерскому управлению в электроэнергетике всего, в том числе:</t>
  </si>
  <si>
    <t>1.1.1.8.1</t>
  </si>
  <si>
    <t>1.1.1.8.2</t>
  </si>
  <si>
    <t>прибыль от продажи электрической энергии (мощности) по нерегулируемым ценам, всего в том числе:</t>
  </si>
  <si>
    <t>1.1.2.1</t>
  </si>
  <si>
    <t>1.1.2.2</t>
  </si>
  <si>
    <t>1.1.2.3</t>
  </si>
  <si>
    <t>прочая прибыль</t>
  </si>
  <si>
    <t>Амортизация основных средств всего, в том числе:</t>
  </si>
  <si>
    <t>1.2.1</t>
  </si>
  <si>
    <t>текущая амортизация, учтенная в ценах (тарифах) всего, в том числе:</t>
  </si>
  <si>
    <t>1.2.1.1</t>
  </si>
  <si>
    <t>производство и поставка электрической энергии и мощности</t>
  </si>
  <si>
    <t>1.2.1.1.1</t>
  </si>
  <si>
    <t>1.2.1.1.2</t>
  </si>
  <si>
    <t>1.2.1.1.3</t>
  </si>
  <si>
    <t>1.2.1.2</t>
  </si>
  <si>
    <t>1.2.1.3</t>
  </si>
  <si>
    <t>1.2.1.4</t>
  </si>
  <si>
    <t>1.2.1.5</t>
  </si>
  <si>
    <t>1.2.1.6</t>
  </si>
  <si>
    <t>1.2.1.7</t>
  </si>
  <si>
    <t>1.2.1.7.1</t>
  </si>
  <si>
    <t>1.2.1.7.2</t>
  </si>
  <si>
    <t>1.2.2</t>
  </si>
  <si>
    <t>прочая текущая амортизация</t>
  </si>
  <si>
    <t>1.2.3</t>
  </si>
  <si>
    <t>недоиспользованная амортизация прошлых лет всего, в том числе:</t>
  </si>
  <si>
    <t>1.2.3.1</t>
  </si>
  <si>
    <t>1.2.3.1.1</t>
  </si>
  <si>
    <t>1.2.3.1.2.</t>
  </si>
  <si>
    <t>1.2.3.1.2</t>
  </si>
  <si>
    <t>1.2.3.2</t>
  </si>
  <si>
    <t>1.2.3.3</t>
  </si>
  <si>
    <t>1.2.3.4</t>
  </si>
  <si>
    <t>1.2.3.5</t>
  </si>
  <si>
    <t>1.2.3.6</t>
  </si>
  <si>
    <t>1.2.3.7</t>
  </si>
  <si>
    <t>1.2.3.7.1</t>
  </si>
  <si>
    <t>1.2.3.7.2</t>
  </si>
  <si>
    <t>Возврат налога на добавленную стоимость****</t>
  </si>
  <si>
    <t>Прочие собственные средства всего, в том числе:</t>
  </si>
  <si>
    <t>1.4.1</t>
  </si>
  <si>
    <t>средства от эмиссии акций</t>
  </si>
  <si>
    <t>1.4.2</t>
  </si>
  <si>
    <t>остаток собственных средств на начало года</t>
  </si>
  <si>
    <t>Привлеченные средства всего, в том числе:</t>
  </si>
  <si>
    <t>1.Уменьшение объемов СМР/ финансирования, в связи с принятым решением об отказе от дальнейшего строительства РЭБ, планируемого в составе проекта "Строительство схемы выдачи тепловой мощности ТЭЦ в г. Советская Гавань. Строительство ЦТП для передачи тепловой мощности от магистральной теплосети ТЭЦ в г. Советская Гавань". 2. Корректировка графика реализации проекта по итогам 2020 года (Пролонгация сроков выполения работ подрядной организации),увеличение цены договора по проекту "Строительство жилого комплекса для работников Совгаванской ТЭЦ (S=10779,1 м2)". 3. Изменение стоимости проекта "Разработка ПИР для Реконструкции энергетического производственно-технологического комплекса Владивостокской ТЭЦ-2 с заменой турбоагрегатов ст. №№ 1, 2, 3 и установкой 3-х котлоагрегатов по 540 т/ч каждый". 4. По проектам, реализуемым в рамках мероприятий «Программы повышения надежности СП Нерюнгринская ГРЭС» отклонения от запланированного объема финансирования связаны с поздним заключением договоров на проектно-изыскательские работы в связи со сменой подрядной организации и оплата оборудования по факту поставки.</t>
  </si>
  <si>
    <t>1.Уменьшение объемов СМР/ финансирования, в связи с принятым решением об отказе от дальнейшего строительства РЭБ, планируемого в составе проекта "Строительство схемы выдачи тепловой мощности ТЭЦ в г. Советская Гавань. Строительство ЦТП для передачи тепловой мощности от магистральной теплосети ТЭЦ в г. Советская Гавань". 2. Корректировка графика реализации проекта по итогам 2020 года (Пролонгация сроков выполения работ подрядной организации),увеличение цены договора по проекту "Строительство жилого комплекса для работников Совгаванской ТЭЦ (S=10779,1 м2)" .</t>
  </si>
  <si>
    <t>Изменение стоимости проекта "Разработка ПИР для Реконструкции энергетического производственно-технологического комплекса Владивостокской ТЭЦ-2 с заменой турбоагрегатов ст. №№ 1, 2, 3 и установкой 3-х котлоагрегатов по 540 т/ч каждый" и объемов инвестиций по годам реалиазции в соответствии с заключенным доп. соглашением к договору на проектирование в связи с внесением изменений в технические решения реализации проекта по решению ПАО "РусГидро"и в титул проекта (протокол совещания от 11.06.2020 №11прс), где в качестве основного варианта Проекта выбран вариант замены 6-ти существующих котлоагрегатов БКЗ-210-140 на 3 котлоагрегата Е-540-13,8 ГМ).</t>
  </si>
  <si>
    <t>1. Позднее заключение договоров на проектно-изыскательские работы в связи со сменой подрядной организации.2. Оплата оборудования по факту поставки.</t>
  </si>
  <si>
    <t>Кредиты</t>
  </si>
  <si>
    <t>Облигационные займы</t>
  </si>
  <si>
    <t>Вексели</t>
  </si>
  <si>
    <t>Займы организаций</t>
  </si>
  <si>
    <t>Бюджетное финансирование</t>
  </si>
  <si>
    <t>2.5.1.1</t>
  </si>
  <si>
    <t>в том числе средства федерального бюджета, недоиспользованные в прошлых периодах</t>
  </si>
  <si>
    <t>2.5.2.1</t>
  </si>
  <si>
    <t>в том числе средства консолидированного бюджета субъекта Российской Федерации, недоиспользованные в прошлых периодах</t>
  </si>
  <si>
    <t>Использование лизинга</t>
  </si>
  <si>
    <t>Прочие привлеченные средства</t>
  </si>
  <si>
    <t>3.1.</t>
  </si>
  <si>
    <t xml:space="preserve">Объем финансирования мероприятий по технологическому присоединению льготных категорий заявителей максимальной присоединяемой мощностью до 150 кВт, в том числе за счет: </t>
  </si>
  <si>
    <t>цен (тарифов) на услуги по передаче электрической энергии;</t>
  </si>
  <si>
    <t>амортизации, учтенной в ценах (тарифах) на услуги по передаче электрической энергии;</t>
  </si>
  <si>
    <t>кредитов</t>
  </si>
  <si>
    <t>Для субъектов электроэнергетики, осуществляющих регулируемые виды деятельности с использованием метода доходности инвестированного капитала</t>
  </si>
  <si>
    <t>3.2.1</t>
  </si>
  <si>
    <t>возврат инвестированного капитала, направляемый на инвестиции</t>
  </si>
  <si>
    <t>3.2.2</t>
  </si>
  <si>
    <t>доход на инвестированный капитал, направляемый на инвестиции</t>
  </si>
  <si>
    <t>3.2.3</t>
  </si>
  <si>
    <t>заемные средства, направляемые на инвестиции</t>
  </si>
  <si>
    <t>Примечание:</t>
  </si>
  <si>
    <t xml:space="preserve">*в строках, содержащих слова "всего, в том числе" указывается сумма нижерасположенных строк соответствующего раздела (подраздела) </t>
  </si>
  <si>
    <t>** строка заполняется в объеме притока денежных средств от эмиссии акций. В случае оплаты эмиссии акций с использованием не денежных операций, данная строка не заполняется</t>
  </si>
  <si>
    <t xml:space="preserve">*** указывается на основании заключенных договоров на оказание услуг по передаче электрической энергии </t>
  </si>
  <si>
    <t>**** указываются денежные средства в виде положительного сальдо от налога на добаленную стоимость к уплате и налога на добаленную стоимость к возврату, рассчитанные с учетом налогового вычета, в том числе связанного с капитальными вложениями</t>
  </si>
  <si>
    <t xml:space="preserve">***** указывается суммарно стоимость оказынных субъекту электроэнергетики услуг: 
по оперативно-диспетчерскому управлению в электроэнергетике;
по организации оптовой торговли электрической энергией, мощностью и иными допущенными к обращению на оптовом рынке товарами и услугами;
по расчету требований и обязательств участников оптового рынка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</si>
</sst>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1">
    <numFmt numFmtId="164" formatCode="#,##0.0000000"/>
    <numFmt numFmtId="165" formatCode="#,##0.0000000000000000"/>
    <numFmt numFmtId="166" formatCode="#,##0.000000000"/>
    <numFmt numFmtId="167" formatCode="#,##0.000000000000000000"/>
    <numFmt numFmtId="168" formatCode="0.0000000000000000000"/>
    <numFmt numFmtId="169" formatCode="0.0000000000000000"/>
    <numFmt numFmtId="170" formatCode="0.0000000000000"/>
    <numFmt numFmtId="171" formatCode="0.00000000000000"/>
    <numFmt numFmtId="172" formatCode="#,##0.000000"/>
    <numFmt numFmtId="173" formatCode="#,##0.00000"/>
    <numFmt numFmtId="174" formatCode="#,##0.00000000000"/>
  </numFmts>
  <fonts count="21" x14ac:knownFonts="1">
    <font>
      <sz val="11"/>
      <color theme="1"/>
      <name val="Calibri"/>
      <family val="2"/>
      <charset val="204"/>
      <scheme val="minor"/>
    </font>
    <font>
      <sz val="11"/>
      <color theme="1"/>
      <name val="Calibri"/>
      <family val="2"/>
      <charset val="204"/>
      <scheme val="minor"/>
    </font>
    <font>
      <sz val="12"/>
      <name val="Times New Roman"/>
      <family val="1"/>
      <charset val="204"/>
    </font>
    <font>
      <sz val="10"/>
      <name val="Times New Roman"/>
      <family val="1"/>
      <charset val="204"/>
    </font>
    <font>
      <sz val="14"/>
      <name val="Times New Roman"/>
      <family val="1"/>
      <charset val="204"/>
    </font>
    <font>
      <b/>
      <sz val="18"/>
      <name val="Times New Roman"/>
      <family val="1"/>
      <charset val="204"/>
    </font>
    <font>
      <sz val="9"/>
      <name val="Times New Roman"/>
      <family val="1"/>
      <charset val="204"/>
    </font>
    <font>
      <u/>
      <sz val="14"/>
      <name val="Times New Roman"/>
      <family val="1"/>
      <charset val="204"/>
    </font>
    <font>
      <b/>
      <sz val="12"/>
      <name val="Times New Roman"/>
      <family val="1"/>
      <charset val="204"/>
    </font>
    <font>
      <sz val="16"/>
      <name val="Times New Roman"/>
      <family val="1"/>
      <charset val="204"/>
    </font>
    <font>
      <b/>
      <sz val="16"/>
      <name val="Times New Roman"/>
      <family val="1"/>
      <charset val="204"/>
    </font>
    <font>
      <b/>
      <sz val="10"/>
      <name val="Times New Roman CYR"/>
    </font>
    <font>
      <b/>
      <sz val="12"/>
      <name val="Times New Roman CYR"/>
    </font>
    <font>
      <b/>
      <sz val="10"/>
      <name val="Times New Roman"/>
      <family val="1"/>
      <charset val="204"/>
    </font>
    <font>
      <sz val="10"/>
      <name val="Times New Roman CYR"/>
      <charset val="204"/>
    </font>
    <font>
      <sz val="14"/>
      <name val="Times New Roman CYR"/>
      <charset val="204"/>
    </font>
    <font>
      <sz val="13"/>
      <name val="Times New Roman"/>
      <family val="1"/>
      <charset val="204"/>
    </font>
    <font>
      <sz val="10"/>
      <name val="Helv"/>
    </font>
    <font>
      <sz val="12"/>
      <name val="Times New Roman CYR"/>
      <charset val="204"/>
    </font>
    <font>
      <b/>
      <sz val="9"/>
      <color indexed="81"/>
      <name val="Tahoma"/>
      <family val="2"/>
      <charset val="204"/>
    </font>
    <font>
      <sz val="9"/>
      <color indexed="81"/>
      <name val="Tahoma"/>
      <family val="2"/>
      <charset val="204"/>
    </font>
  </fonts>
  <fills count="2">
    <fill>
      <patternFill patternType="none"/>
    </fill>
    <fill>
      <patternFill patternType="gray125"/>
    </fill>
  </fills>
  <borders count="42">
    <border>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thin">
        <color indexed="64"/>
      </right>
      <top/>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thin">
        <color indexed="64"/>
      </right>
      <top style="thin">
        <color indexed="64"/>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right style="thin">
        <color indexed="64"/>
      </right>
      <top style="medium">
        <color indexed="64"/>
      </top>
      <bottom/>
      <diagonal/>
    </border>
    <border>
      <left style="medium">
        <color indexed="64"/>
      </left>
      <right/>
      <top/>
      <bottom/>
      <diagonal/>
    </border>
    <border>
      <left/>
      <right/>
      <top style="thin">
        <color indexed="64"/>
      </top>
      <bottom/>
      <diagonal/>
    </border>
  </borders>
  <cellStyleXfs count="4">
    <xf numFmtId="0" fontId="0" fillId="0" borderId="0"/>
    <xf numFmtId="0" fontId="2" fillId="0" borderId="0"/>
    <xf numFmtId="0" fontId="1" fillId="0" borderId="0"/>
    <xf numFmtId="0" fontId="17" fillId="0" borderId="0"/>
  </cellStyleXfs>
  <cellXfs count="193">
    <xf numFmtId="0" fontId="0" fillId="0" borderId="0" xfId="0"/>
    <xf numFmtId="49" fontId="3" fillId="0" borderId="0" xfId="1" applyNumberFormat="1" applyFont="1" applyFill="1" applyAlignment="1">
      <alignment horizontal="center" vertical="center"/>
    </xf>
    <xf numFmtId="0" fontId="2" fillId="0" borderId="0" xfId="1" applyFont="1" applyFill="1" applyAlignment="1">
      <alignment wrapText="1"/>
    </xf>
    <xf numFmtId="0" fontId="3" fillId="0" borderId="0" xfId="1" applyFont="1" applyFill="1" applyAlignment="1">
      <alignment horizontal="center" vertical="center" wrapText="1"/>
    </xf>
    <xf numFmtId="4" fontId="2" fillId="0" borderId="0" xfId="1" applyNumberFormat="1" applyFont="1" applyFill="1" applyAlignment="1">
      <alignment horizontal="center" vertical="center" wrapText="1"/>
    </xf>
    <xf numFmtId="0" fontId="4" fillId="0" borderId="0" xfId="1" applyFont="1" applyFill="1" applyAlignment="1">
      <alignment horizontal="right" vertical="center"/>
    </xf>
    <xf numFmtId="0" fontId="2" fillId="0" borderId="0" xfId="1" applyFont="1" applyFill="1"/>
    <xf numFmtId="4" fontId="2" fillId="0" borderId="0" xfId="1" applyNumberFormat="1" applyFont="1" applyFill="1"/>
    <xf numFmtId="10" fontId="2" fillId="0" borderId="0" xfId="1" applyNumberFormat="1" applyFont="1" applyFill="1"/>
    <xf numFmtId="0" fontId="4" fillId="0" borderId="0" xfId="2" applyFont="1" applyFill="1" applyAlignment="1">
      <alignment vertical="center"/>
    </xf>
    <xf numFmtId="0" fontId="6" fillId="0" borderId="0" xfId="2" applyFont="1" applyFill="1" applyAlignment="1">
      <alignment horizontal="center" vertical="top"/>
    </xf>
    <xf numFmtId="0" fontId="4" fillId="0" borderId="0" xfId="2" applyFont="1" applyFill="1" applyAlignment="1">
      <alignment horizontal="justify" vertical="center"/>
    </xf>
    <xf numFmtId="164" fontId="2" fillId="0" borderId="0" xfId="1" applyNumberFormat="1" applyFont="1" applyFill="1" applyAlignment="1">
      <alignment horizontal="center" vertical="center" wrapText="1"/>
    </xf>
    <xf numFmtId="165" fontId="2" fillId="0" borderId="0" xfId="1" applyNumberFormat="1" applyFont="1" applyFill="1" applyAlignment="1">
      <alignment horizontal="center"/>
    </xf>
    <xf numFmtId="165" fontId="2" fillId="0" borderId="0" xfId="1" applyNumberFormat="1" applyFont="1" applyFill="1"/>
    <xf numFmtId="166" fontId="2" fillId="0" borderId="0" xfId="1" applyNumberFormat="1" applyFont="1" applyFill="1"/>
    <xf numFmtId="167" fontId="8" fillId="0" borderId="0" xfId="1" applyNumberFormat="1" applyFont="1" applyFill="1" applyBorder="1" applyAlignment="1">
      <alignment horizontal="center" vertical="center"/>
    </xf>
    <xf numFmtId="0" fontId="9" fillId="0" borderId="0" xfId="1" applyFont="1" applyFill="1" applyBorder="1" applyAlignment="1">
      <alignment horizontal="center" vertical="center" wrapText="1"/>
    </xf>
    <xf numFmtId="167" fontId="2" fillId="0" borderId="0" xfId="1" applyNumberFormat="1" applyFont="1" applyFill="1"/>
    <xf numFmtId="168" fontId="2" fillId="0" borderId="0" xfId="1" applyNumberFormat="1" applyFont="1" applyFill="1"/>
    <xf numFmtId="169" fontId="2" fillId="0" borderId="0" xfId="1" applyNumberFormat="1" applyFont="1" applyFill="1"/>
    <xf numFmtId="170" fontId="2" fillId="0" borderId="0" xfId="1" applyNumberFormat="1" applyFont="1" applyFill="1"/>
    <xf numFmtId="171" fontId="2" fillId="0" borderId="0" xfId="1" applyNumberFormat="1" applyFont="1" applyFill="1"/>
    <xf numFmtId="0" fontId="13" fillId="0" borderId="8" xfId="1" applyFont="1" applyFill="1" applyBorder="1" applyAlignment="1">
      <alignment horizontal="center" vertical="center" wrapText="1"/>
    </xf>
    <xf numFmtId="49" fontId="14" fillId="0" borderId="10" xfId="1" applyNumberFormat="1" applyFont="1" applyFill="1" applyBorder="1" applyAlignment="1">
      <alignment horizontal="center" vertical="center"/>
    </xf>
    <xf numFmtId="0" fontId="14" fillId="0" borderId="11" xfId="1" applyFont="1" applyFill="1" applyBorder="1" applyAlignment="1">
      <alignment horizontal="center" vertical="center" wrapText="1"/>
    </xf>
    <xf numFmtId="0" fontId="14" fillId="0" borderId="12" xfId="1" applyFont="1" applyFill="1" applyBorder="1" applyAlignment="1">
      <alignment horizontal="center" vertical="center" wrapText="1"/>
    </xf>
    <xf numFmtId="0" fontId="14" fillId="0" borderId="13" xfId="1" applyFont="1" applyFill="1" applyBorder="1" applyAlignment="1">
      <alignment horizontal="center" vertical="center" wrapText="1"/>
    </xf>
    <xf numFmtId="0" fontId="14" fillId="0" borderId="10" xfId="1" applyFont="1" applyFill="1" applyBorder="1" applyAlignment="1">
      <alignment horizontal="center" vertical="center" wrapText="1"/>
    </xf>
    <xf numFmtId="0" fontId="14" fillId="0" borderId="14" xfId="1" applyFont="1" applyFill="1" applyBorder="1" applyAlignment="1">
      <alignment horizontal="center" vertical="center" wrapText="1"/>
    </xf>
    <xf numFmtId="0" fontId="2" fillId="0" borderId="0" xfId="1" applyFont="1" applyFill="1" applyAlignment="1">
      <alignment vertical="center"/>
    </xf>
    <xf numFmtId="4" fontId="13" fillId="0" borderId="10" xfId="1" applyNumberFormat="1" applyFont="1" applyFill="1" applyBorder="1" applyAlignment="1">
      <alignment horizontal="center" vertical="center"/>
    </xf>
    <xf numFmtId="4" fontId="8" fillId="0" borderId="11" xfId="1" applyNumberFormat="1" applyFont="1" applyFill="1" applyBorder="1" applyAlignment="1">
      <alignment vertical="center" wrapText="1"/>
    </xf>
    <xf numFmtId="4" fontId="13" fillId="0" borderId="12" xfId="1" applyNumberFormat="1" applyFont="1" applyFill="1" applyBorder="1" applyAlignment="1">
      <alignment horizontal="center" vertical="center"/>
    </xf>
    <xf numFmtId="4" fontId="8" fillId="0" borderId="14" xfId="1" applyNumberFormat="1" applyFont="1" applyFill="1" applyBorder="1" applyAlignment="1">
      <alignment horizontal="center" vertical="center"/>
    </xf>
    <xf numFmtId="4" fontId="8" fillId="0" borderId="18" xfId="1" applyNumberFormat="1" applyFont="1" applyFill="1" applyBorder="1" applyAlignment="1">
      <alignment horizontal="center" vertical="center" wrapText="1"/>
    </xf>
    <xf numFmtId="10" fontId="8" fillId="0" borderId="18" xfId="1" applyNumberFormat="1" applyFont="1" applyFill="1" applyBorder="1" applyAlignment="1">
      <alignment horizontal="center" vertical="center" wrapText="1"/>
    </xf>
    <xf numFmtId="4" fontId="8" fillId="0" borderId="18" xfId="1" quotePrefix="1" applyNumberFormat="1" applyFont="1" applyFill="1" applyBorder="1" applyAlignment="1">
      <alignment horizontal="center" vertical="center" wrapText="1"/>
    </xf>
    <xf numFmtId="4" fontId="8" fillId="0" borderId="19" xfId="1" applyNumberFormat="1" applyFont="1" applyFill="1" applyBorder="1" applyAlignment="1">
      <alignment horizontal="center" vertical="center"/>
    </xf>
    <xf numFmtId="4" fontId="3" fillId="0" borderId="20" xfId="1" applyNumberFormat="1" applyFont="1" applyFill="1" applyBorder="1" applyAlignment="1">
      <alignment horizontal="center" vertical="center"/>
    </xf>
    <xf numFmtId="4" fontId="2" fillId="0" borderId="21" xfId="1" applyNumberFormat="1" applyFont="1" applyFill="1" applyBorder="1" applyAlignment="1">
      <alignment horizontal="left" vertical="center" wrapText="1"/>
    </xf>
    <xf numFmtId="4" fontId="3" fillId="0" borderId="22" xfId="1" applyNumberFormat="1" applyFont="1" applyFill="1" applyBorder="1" applyAlignment="1">
      <alignment horizontal="center" vertical="center"/>
    </xf>
    <xf numFmtId="4" fontId="2" fillId="0" borderId="21" xfId="1" applyNumberFormat="1" applyFont="1" applyFill="1" applyBorder="1" applyAlignment="1">
      <alignment horizontal="center" vertical="center" wrapText="1"/>
    </xf>
    <xf numFmtId="10" fontId="2" fillId="0" borderId="21" xfId="1" applyNumberFormat="1" applyFont="1" applyFill="1" applyBorder="1" applyAlignment="1">
      <alignment horizontal="center" vertical="center" wrapText="1"/>
    </xf>
    <xf numFmtId="4" fontId="2" fillId="0" borderId="23" xfId="1" applyNumberFormat="1" applyFont="1" applyFill="1" applyBorder="1" applyAlignment="1">
      <alignment horizontal="center" vertical="center"/>
    </xf>
    <xf numFmtId="4" fontId="3" fillId="0" borderId="4" xfId="1" applyNumberFormat="1" applyFont="1" applyFill="1" applyBorder="1" applyAlignment="1">
      <alignment horizontal="center" vertical="center"/>
    </xf>
    <xf numFmtId="4" fontId="2" fillId="0" borderId="5" xfId="1" applyNumberFormat="1" applyFont="1" applyFill="1" applyBorder="1" applyAlignment="1">
      <alignment horizontal="left" vertical="center" wrapText="1"/>
    </xf>
    <xf numFmtId="4" fontId="3" fillId="0" borderId="6" xfId="1" applyNumberFormat="1" applyFont="1" applyFill="1" applyBorder="1" applyAlignment="1">
      <alignment horizontal="center" vertical="center"/>
    </xf>
    <xf numFmtId="4" fontId="2" fillId="0" borderId="5" xfId="1" applyNumberFormat="1" applyFont="1" applyFill="1" applyBorder="1" applyAlignment="1">
      <alignment horizontal="center" vertical="center" wrapText="1"/>
    </xf>
    <xf numFmtId="10" fontId="2" fillId="0" borderId="5" xfId="1" applyNumberFormat="1" applyFont="1" applyFill="1" applyBorder="1" applyAlignment="1">
      <alignment horizontal="center" vertical="center" wrapText="1"/>
    </xf>
    <xf numFmtId="4" fontId="2" fillId="0" borderId="24" xfId="1" applyNumberFormat="1" applyFont="1" applyFill="1" applyBorder="1" applyAlignment="1">
      <alignment horizontal="center" vertical="center"/>
    </xf>
    <xf numFmtId="4" fontId="2" fillId="0" borderId="24" xfId="1" applyNumberFormat="1" applyFont="1" applyFill="1" applyBorder="1" applyAlignment="1">
      <alignment horizontal="center" vertical="center" wrapText="1"/>
    </xf>
    <xf numFmtId="4" fontId="3" fillId="0" borderId="25" xfId="1" applyNumberFormat="1" applyFont="1" applyFill="1" applyBorder="1" applyAlignment="1">
      <alignment horizontal="center" vertical="center"/>
    </xf>
    <xf numFmtId="4" fontId="2" fillId="0" borderId="26" xfId="1" applyNumberFormat="1" applyFont="1" applyFill="1" applyBorder="1" applyAlignment="1">
      <alignment horizontal="left" vertical="center" wrapText="1"/>
    </xf>
    <xf numFmtId="4" fontId="3" fillId="0" borderId="27" xfId="1" applyNumberFormat="1" applyFont="1" applyFill="1" applyBorder="1" applyAlignment="1">
      <alignment horizontal="center" vertical="center"/>
    </xf>
    <xf numFmtId="4" fontId="2" fillId="0" borderId="26" xfId="1" applyNumberFormat="1" applyFont="1" applyFill="1" applyBorder="1" applyAlignment="1">
      <alignment horizontal="center" vertical="center" wrapText="1"/>
    </xf>
    <xf numFmtId="10" fontId="2" fillId="0" borderId="26" xfId="1" applyNumberFormat="1" applyFont="1" applyFill="1" applyBorder="1" applyAlignment="1">
      <alignment horizontal="center" vertical="center" wrapText="1"/>
    </xf>
    <xf numFmtId="4" fontId="2" fillId="0" borderId="28" xfId="1" applyNumberFormat="1" applyFont="1" applyFill="1" applyBorder="1" applyAlignment="1">
      <alignment horizontal="center" vertical="center"/>
    </xf>
    <xf numFmtId="4" fontId="13" fillId="0" borderId="29" xfId="1" applyNumberFormat="1" applyFont="1" applyFill="1" applyBorder="1" applyAlignment="1">
      <alignment horizontal="center" vertical="center"/>
    </xf>
    <xf numFmtId="4" fontId="8" fillId="0" borderId="18" xfId="1" applyNumberFormat="1" applyFont="1" applyFill="1" applyBorder="1" applyAlignment="1">
      <alignment vertical="center" wrapText="1"/>
    </xf>
    <xf numFmtId="4" fontId="13" fillId="0" borderId="30" xfId="1" applyNumberFormat="1" applyFont="1" applyFill="1" applyBorder="1" applyAlignment="1">
      <alignment horizontal="center" vertical="center"/>
    </xf>
    <xf numFmtId="4" fontId="2" fillId="0" borderId="21" xfId="1" applyNumberFormat="1" applyFont="1" applyFill="1" applyBorder="1" applyAlignment="1">
      <alignment horizontal="left" vertical="center" indent="1"/>
    </xf>
    <xf numFmtId="4" fontId="2" fillId="0" borderId="5" xfId="1" applyNumberFormat="1" applyFont="1" applyFill="1" applyBorder="1" applyAlignment="1">
      <alignment horizontal="left" vertical="center" wrapText="1" indent="3"/>
    </xf>
    <xf numFmtId="4" fontId="2" fillId="0" borderId="5" xfId="1" applyNumberFormat="1" applyFont="1" applyFill="1" applyBorder="1" applyAlignment="1">
      <alignment horizontal="left" vertical="center" indent="1"/>
    </xf>
    <xf numFmtId="4" fontId="2" fillId="0" borderId="5" xfId="1" applyNumberFormat="1" applyFont="1" applyFill="1" applyBorder="1" applyAlignment="1">
      <alignment horizontal="left" vertical="center" wrapText="1" indent="1"/>
    </xf>
    <xf numFmtId="4" fontId="2" fillId="0" borderId="5" xfId="1" applyNumberFormat="1" applyFont="1" applyFill="1" applyBorder="1" applyAlignment="1">
      <alignment horizontal="left" vertical="center" indent="3"/>
    </xf>
    <xf numFmtId="4" fontId="2" fillId="0" borderId="5" xfId="1" applyNumberFormat="1" applyFont="1" applyFill="1" applyBorder="1" applyAlignment="1">
      <alignment horizontal="left" vertical="center" wrapText="1" indent="5"/>
    </xf>
    <xf numFmtId="4" fontId="2" fillId="0" borderId="5" xfId="1" applyNumberFormat="1" applyFont="1" applyFill="1" applyBorder="1" applyAlignment="1">
      <alignment horizontal="left" vertical="center" wrapText="1" indent="7"/>
    </xf>
    <xf numFmtId="4" fontId="2" fillId="0" borderId="26" xfId="1" applyNumberFormat="1" applyFont="1" applyFill="1" applyBorder="1" applyAlignment="1">
      <alignment horizontal="left" vertical="center" indent="3"/>
    </xf>
    <xf numFmtId="4" fontId="2" fillId="0" borderId="8" xfId="1" applyNumberFormat="1" applyFont="1" applyFill="1" applyBorder="1" applyAlignment="1">
      <alignment horizontal="center" vertical="center"/>
    </xf>
    <xf numFmtId="4" fontId="3" fillId="0" borderId="1" xfId="1" applyNumberFormat="1" applyFont="1" applyFill="1" applyBorder="1" applyAlignment="1">
      <alignment horizontal="center" vertical="center"/>
    </xf>
    <xf numFmtId="4" fontId="2" fillId="0" borderId="2" xfId="1" applyNumberFormat="1" applyFont="1" applyFill="1" applyBorder="1" applyAlignment="1">
      <alignment horizontal="left" vertical="center" wrapText="1" indent="1"/>
    </xf>
    <xf numFmtId="4" fontId="3" fillId="0" borderId="3" xfId="1" applyNumberFormat="1" applyFont="1" applyFill="1" applyBorder="1" applyAlignment="1">
      <alignment horizontal="center" vertical="center"/>
    </xf>
    <xf numFmtId="4" fontId="2" fillId="0" borderId="2" xfId="1" applyNumberFormat="1" applyFont="1" applyFill="1" applyBorder="1" applyAlignment="1">
      <alignment horizontal="center" vertical="center" wrapText="1"/>
    </xf>
    <xf numFmtId="10" fontId="2" fillId="0" borderId="2" xfId="1" applyNumberFormat="1" applyFont="1" applyFill="1" applyBorder="1" applyAlignment="1">
      <alignment horizontal="center" vertical="center" wrapText="1"/>
    </xf>
    <xf numFmtId="4" fontId="2" fillId="0" borderId="31" xfId="1" applyNumberFormat="1" applyFont="1" applyFill="1" applyBorder="1" applyAlignment="1">
      <alignment horizontal="center" vertical="center"/>
    </xf>
    <xf numFmtId="4" fontId="2" fillId="0" borderId="31" xfId="1" applyNumberFormat="1" applyFont="1" applyFill="1" applyBorder="1" applyAlignment="1">
      <alignment horizontal="center" vertical="center" wrapText="1"/>
    </xf>
    <xf numFmtId="4" fontId="3" fillId="0" borderId="7" xfId="1" applyNumberFormat="1" applyFont="1" applyFill="1" applyBorder="1" applyAlignment="1">
      <alignment horizontal="center" vertical="center"/>
    </xf>
    <xf numFmtId="4" fontId="2" fillId="0" borderId="8" xfId="1" applyNumberFormat="1" applyFont="1" applyFill="1" applyBorder="1" applyAlignment="1">
      <alignment horizontal="left" vertical="center" indent="3"/>
    </xf>
    <xf numFmtId="4" fontId="3" fillId="0" borderId="9" xfId="1" applyNumberFormat="1" applyFont="1" applyFill="1" applyBorder="1" applyAlignment="1">
      <alignment horizontal="center" vertical="center"/>
    </xf>
    <xf numFmtId="4" fontId="2" fillId="0" borderId="8" xfId="1" applyNumberFormat="1" applyFont="1" applyFill="1" applyBorder="1" applyAlignment="1">
      <alignment horizontal="center" vertical="center" wrapText="1"/>
    </xf>
    <xf numFmtId="10" fontId="2" fillId="0" borderId="8" xfId="1" applyNumberFormat="1" applyFont="1" applyFill="1" applyBorder="1" applyAlignment="1">
      <alignment horizontal="center" vertical="center" wrapText="1"/>
    </xf>
    <xf numFmtId="4" fontId="2" fillId="0" borderId="32" xfId="1" applyNumberFormat="1" applyFont="1" applyFill="1" applyBorder="1" applyAlignment="1">
      <alignment horizontal="center" vertical="center"/>
    </xf>
    <xf numFmtId="4" fontId="2" fillId="0" borderId="32" xfId="1" applyNumberFormat="1" applyFont="1" applyFill="1" applyBorder="1" applyAlignment="1">
      <alignment horizontal="center" vertical="center" wrapText="1"/>
    </xf>
    <xf numFmtId="4" fontId="2" fillId="0" borderId="21" xfId="1" applyNumberFormat="1" applyFont="1" applyFill="1" applyBorder="1" applyAlignment="1">
      <alignment horizontal="left" vertical="center" wrapText="1" indent="1"/>
    </xf>
    <xf numFmtId="4" fontId="2" fillId="0" borderId="26" xfId="1" applyNumberFormat="1" applyFont="1" applyFill="1" applyBorder="1" applyAlignment="1">
      <alignment horizontal="left" vertical="center" wrapText="1" indent="1"/>
    </xf>
    <xf numFmtId="4" fontId="8" fillId="0" borderId="33" xfId="1" applyNumberFormat="1" applyFont="1" applyFill="1" applyBorder="1" applyAlignment="1">
      <alignment vertical="center" wrapText="1"/>
    </xf>
    <xf numFmtId="4" fontId="13" fillId="0" borderId="34" xfId="1" applyNumberFormat="1" applyFont="1" applyFill="1" applyBorder="1" applyAlignment="1">
      <alignment horizontal="center" vertical="center"/>
    </xf>
    <xf numFmtId="4" fontId="2" fillId="0" borderId="26" xfId="1" applyNumberFormat="1" applyFont="1" applyFill="1" applyBorder="1" applyAlignment="1">
      <alignment horizontal="left" vertical="center" indent="1"/>
    </xf>
    <xf numFmtId="10" fontId="2" fillId="0" borderId="24" xfId="1" applyNumberFormat="1" applyFont="1" applyFill="1" applyBorder="1" applyAlignment="1">
      <alignment horizontal="center" vertical="center"/>
    </xf>
    <xf numFmtId="10" fontId="2" fillId="0" borderId="5" xfId="1" quotePrefix="1" applyNumberFormat="1" applyFont="1" applyFill="1" applyBorder="1" applyAlignment="1">
      <alignment horizontal="center" vertical="center" wrapText="1"/>
    </xf>
    <xf numFmtId="172" fontId="2" fillId="0" borderId="21" xfId="1" applyNumberFormat="1" applyFont="1" applyFill="1" applyBorder="1" applyAlignment="1">
      <alignment horizontal="center" vertical="center" wrapText="1"/>
    </xf>
    <xf numFmtId="4" fontId="2" fillId="0" borderId="35" xfId="1" applyNumberFormat="1" applyFont="1" applyFill="1" applyBorder="1" applyAlignment="1">
      <alignment horizontal="center" vertical="center"/>
    </xf>
    <xf numFmtId="10" fontId="2" fillId="0" borderId="35" xfId="1" applyNumberFormat="1" applyFont="1" applyFill="1" applyBorder="1" applyAlignment="1">
      <alignment horizontal="center" vertical="center"/>
    </xf>
    <xf numFmtId="10" fontId="8" fillId="0" borderId="19" xfId="1" applyNumberFormat="1" applyFont="1" applyFill="1" applyBorder="1" applyAlignment="1">
      <alignment horizontal="center" vertical="center"/>
    </xf>
    <xf numFmtId="4" fontId="8" fillId="0" borderId="19" xfId="1" applyNumberFormat="1" applyFont="1" applyFill="1" applyBorder="1" applyAlignment="1">
      <alignment horizontal="center" vertical="center" wrapText="1"/>
    </xf>
    <xf numFmtId="10" fontId="2" fillId="0" borderId="23" xfId="1" applyNumberFormat="1" applyFont="1" applyFill="1" applyBorder="1" applyAlignment="1">
      <alignment horizontal="center" vertical="center"/>
    </xf>
    <xf numFmtId="4" fontId="2" fillId="0" borderId="23" xfId="1" applyNumberFormat="1" applyFont="1" applyFill="1" applyBorder="1" applyAlignment="1">
      <alignment horizontal="center" vertical="center" wrapText="1"/>
    </xf>
    <xf numFmtId="4" fontId="2" fillId="0" borderId="5" xfId="1" applyNumberFormat="1" applyFont="1" applyFill="1" applyBorder="1" applyAlignment="1">
      <alignment horizontal="center" vertical="center"/>
    </xf>
    <xf numFmtId="0" fontId="2" fillId="0" borderId="5" xfId="1" applyFont="1" applyFill="1" applyBorder="1" applyAlignment="1">
      <alignment vertical="center" wrapText="1"/>
    </xf>
    <xf numFmtId="4" fontId="2" fillId="0" borderId="24" xfId="1" quotePrefix="1" applyNumberFormat="1" applyFont="1" applyFill="1" applyBorder="1" applyAlignment="1">
      <alignment horizontal="center" vertical="center" wrapText="1"/>
    </xf>
    <xf numFmtId="4" fontId="8" fillId="0" borderId="24" xfId="1" applyNumberFormat="1" applyFont="1" applyFill="1" applyBorder="1" applyAlignment="1">
      <alignment horizontal="center" vertical="center"/>
    </xf>
    <xf numFmtId="10" fontId="8" fillId="0" borderId="24" xfId="1" applyNumberFormat="1" applyFont="1" applyFill="1" applyBorder="1" applyAlignment="1">
      <alignment horizontal="center" vertical="center"/>
    </xf>
    <xf numFmtId="0" fontId="2" fillId="0" borderId="5" xfId="1" applyFont="1" applyFill="1" applyBorder="1" applyAlignment="1">
      <alignment horizontal="center" vertical="center" wrapText="1"/>
    </xf>
    <xf numFmtId="4" fontId="2" fillId="0" borderId="35" xfId="1" applyNumberFormat="1" applyFont="1" applyFill="1" applyBorder="1" applyAlignment="1">
      <alignment horizontal="center" vertical="center" wrapText="1"/>
    </xf>
    <xf numFmtId="4" fontId="8" fillId="0" borderId="18" xfId="1" applyNumberFormat="1" applyFont="1" applyFill="1" applyBorder="1" applyAlignment="1">
      <alignment horizontal="center" vertical="center"/>
    </xf>
    <xf numFmtId="0" fontId="16" fillId="0" borderId="5" xfId="1" applyFont="1" applyFill="1" applyBorder="1" applyAlignment="1">
      <alignment horizontal="center" vertical="center"/>
    </xf>
    <xf numFmtId="10" fontId="2" fillId="0" borderId="19" xfId="1" applyNumberFormat="1" applyFont="1" applyFill="1" applyBorder="1" applyAlignment="1">
      <alignment horizontal="center" vertical="center"/>
    </xf>
    <xf numFmtId="4" fontId="2" fillId="0" borderId="5" xfId="1" quotePrefix="1" applyNumberFormat="1" applyFont="1" applyFill="1" applyBorder="1" applyAlignment="1">
      <alignment horizontal="center" vertical="center" wrapText="1"/>
    </xf>
    <xf numFmtId="4" fontId="8" fillId="0" borderId="14" xfId="1" applyNumberFormat="1" applyFont="1" applyFill="1" applyBorder="1" applyAlignment="1">
      <alignment horizontal="center" vertical="center" wrapText="1"/>
    </xf>
    <xf numFmtId="4" fontId="13" fillId="0" borderId="36" xfId="1" applyNumberFormat="1" applyFont="1" applyFill="1" applyBorder="1" applyAlignment="1">
      <alignment horizontal="center" vertical="center"/>
    </xf>
    <xf numFmtId="4" fontId="8" fillId="0" borderId="37" xfId="1" applyNumberFormat="1" applyFont="1" applyFill="1" applyBorder="1" applyAlignment="1">
      <alignment vertical="center" wrapText="1"/>
    </xf>
    <xf numFmtId="4" fontId="13" fillId="0" borderId="38" xfId="1" applyNumberFormat="1" applyFont="1" applyFill="1" applyBorder="1" applyAlignment="1">
      <alignment horizontal="center" vertical="center"/>
    </xf>
    <xf numFmtId="4" fontId="8" fillId="0" borderId="39" xfId="1" applyNumberFormat="1" applyFont="1" applyFill="1" applyBorder="1" applyAlignment="1">
      <alignment horizontal="center" vertical="center"/>
    </xf>
    <xf numFmtId="10" fontId="8" fillId="0" borderId="39" xfId="1" applyNumberFormat="1" applyFont="1" applyFill="1" applyBorder="1" applyAlignment="1">
      <alignment horizontal="center" vertical="center"/>
    </xf>
    <xf numFmtId="4" fontId="8" fillId="0" borderId="39" xfId="1" applyNumberFormat="1" applyFont="1" applyFill="1" applyBorder="1" applyAlignment="1">
      <alignment horizontal="center" vertical="center" wrapText="1"/>
    </xf>
    <xf numFmtId="0" fontId="8" fillId="0" borderId="18" xfId="1" applyFont="1" applyFill="1" applyBorder="1" applyAlignment="1">
      <alignment horizontal="center" vertical="center" wrapText="1"/>
    </xf>
    <xf numFmtId="4" fontId="8" fillId="0" borderId="17" xfId="1" applyNumberFormat="1" applyFont="1" applyFill="1" applyBorder="1" applyAlignment="1">
      <alignment horizontal="center" vertical="center" wrapText="1"/>
    </xf>
    <xf numFmtId="10" fontId="8" fillId="0" borderId="14" xfId="1" applyNumberFormat="1" applyFont="1" applyFill="1" applyBorder="1" applyAlignment="1">
      <alignment horizontal="center" vertical="center"/>
    </xf>
    <xf numFmtId="4" fontId="2" fillId="0" borderId="5" xfId="1" applyNumberFormat="1" applyFont="1" applyFill="1" applyBorder="1" applyAlignment="1">
      <alignment horizontal="left" vertical="center" indent="5"/>
    </xf>
    <xf numFmtId="4" fontId="2" fillId="0" borderId="26" xfId="1" applyNumberFormat="1" applyFont="1" applyFill="1" applyBorder="1" applyAlignment="1">
      <alignment horizontal="left" vertical="center" indent="5"/>
    </xf>
    <xf numFmtId="4" fontId="13" fillId="0" borderId="20" xfId="1" applyNumberFormat="1" applyFont="1" applyFill="1" applyBorder="1" applyAlignment="1">
      <alignment horizontal="center" vertical="center"/>
    </xf>
    <xf numFmtId="4" fontId="8" fillId="0" borderId="21" xfId="1" applyNumberFormat="1" applyFont="1" applyFill="1" applyBorder="1" applyAlignment="1">
      <alignment vertical="center" wrapText="1"/>
    </xf>
    <xf numFmtId="4" fontId="13" fillId="0" borderId="22" xfId="1" applyNumberFormat="1" applyFont="1" applyFill="1" applyBorder="1" applyAlignment="1">
      <alignment horizontal="center" vertical="center"/>
    </xf>
    <xf numFmtId="4" fontId="8" fillId="0" borderId="5" xfId="1" applyNumberFormat="1" applyFont="1" applyFill="1" applyBorder="1" applyAlignment="1">
      <alignment horizontal="center" vertical="center" wrapText="1"/>
    </xf>
    <xf numFmtId="4" fontId="2" fillId="0" borderId="26" xfId="1" applyNumberFormat="1" applyFont="1" applyFill="1" applyBorder="1" applyAlignment="1">
      <alignment horizontal="left" vertical="center" wrapText="1" indent="3"/>
    </xf>
    <xf numFmtId="4" fontId="8" fillId="0" borderId="30" xfId="1" applyNumberFormat="1" applyFont="1" applyFill="1" applyBorder="1" applyAlignment="1">
      <alignment horizontal="center" vertical="center" wrapText="1"/>
    </xf>
    <xf numFmtId="10" fontId="2" fillId="0" borderId="21" xfId="1" quotePrefix="1" applyNumberFormat="1" applyFont="1" applyFill="1" applyBorder="1" applyAlignment="1">
      <alignment horizontal="center" vertical="center" wrapText="1"/>
    </xf>
    <xf numFmtId="4" fontId="8" fillId="0" borderId="30" xfId="1" applyNumberFormat="1" applyFont="1" applyFill="1" applyBorder="1" applyAlignment="1">
      <alignment horizontal="center" vertical="center"/>
    </xf>
    <xf numFmtId="4" fontId="8" fillId="0" borderId="17" xfId="1" applyNumberFormat="1" applyFont="1" applyFill="1" applyBorder="1" applyAlignment="1">
      <alignment horizontal="center" vertical="center"/>
    </xf>
    <xf numFmtId="0" fontId="13" fillId="0" borderId="5" xfId="1" applyFont="1" applyFill="1" applyBorder="1" applyAlignment="1">
      <alignment horizontal="center" vertical="center" wrapText="1"/>
    </xf>
    <xf numFmtId="1" fontId="14" fillId="0" borderId="10" xfId="1" applyNumberFormat="1" applyFont="1" applyFill="1" applyBorder="1" applyAlignment="1">
      <alignment horizontal="center" vertical="center"/>
    </xf>
    <xf numFmtId="1" fontId="14" fillId="0" borderId="11" xfId="1" applyNumberFormat="1" applyFont="1" applyFill="1" applyBorder="1" applyAlignment="1">
      <alignment horizontal="center" vertical="center" wrapText="1"/>
    </xf>
    <xf numFmtId="1" fontId="14" fillId="0" borderId="12" xfId="1" applyNumberFormat="1" applyFont="1" applyFill="1" applyBorder="1" applyAlignment="1">
      <alignment horizontal="center" vertical="center" wrapText="1"/>
    </xf>
    <xf numFmtId="1" fontId="14" fillId="0" borderId="13" xfId="1" applyNumberFormat="1" applyFont="1" applyFill="1" applyBorder="1" applyAlignment="1">
      <alignment horizontal="center" vertical="center" wrapText="1"/>
    </xf>
    <xf numFmtId="1" fontId="14" fillId="0" borderId="10" xfId="1" applyNumberFormat="1" applyFont="1" applyFill="1" applyBorder="1" applyAlignment="1">
      <alignment horizontal="center" vertical="center" wrapText="1"/>
    </xf>
    <xf numFmtId="1" fontId="14" fillId="0" borderId="14" xfId="1" applyNumberFormat="1" applyFont="1" applyFill="1" applyBorder="1" applyAlignment="1">
      <alignment horizontal="center" vertical="center" wrapText="1"/>
    </xf>
    <xf numFmtId="1" fontId="2" fillId="0" borderId="0" xfId="1" applyNumberFormat="1" applyFont="1" applyFill="1" applyAlignment="1">
      <alignment vertical="center"/>
    </xf>
    <xf numFmtId="0" fontId="8" fillId="0" borderId="16" xfId="1" applyFont="1" applyFill="1" applyBorder="1" applyAlignment="1">
      <alignment horizontal="center" vertical="center" wrapText="1"/>
    </xf>
    <xf numFmtId="4" fontId="2" fillId="0" borderId="21" xfId="1" applyNumberFormat="1" applyFont="1" applyFill="1" applyBorder="1" applyAlignment="1">
      <alignment vertical="center"/>
    </xf>
    <xf numFmtId="4" fontId="2" fillId="0" borderId="5" xfId="1" applyNumberFormat="1" applyFont="1" applyFill="1" applyBorder="1" applyAlignment="1">
      <alignment horizontal="left" vertical="center" indent="7"/>
    </xf>
    <xf numFmtId="173" fontId="2" fillId="0" borderId="6" xfId="1" applyNumberFormat="1" applyFont="1" applyFill="1" applyBorder="1" applyAlignment="1">
      <alignment horizontal="center" vertical="center" wrapText="1"/>
    </xf>
    <xf numFmtId="4" fontId="2" fillId="0" borderId="5" xfId="1" applyNumberFormat="1" applyFont="1" applyFill="1" applyBorder="1" applyAlignment="1">
      <alignment vertical="center"/>
    </xf>
    <xf numFmtId="4" fontId="18" fillId="0" borderId="5" xfId="3" applyNumberFormat="1" applyFont="1" applyFill="1" applyBorder="1" applyAlignment="1" applyProtection="1">
      <alignment horizontal="left" vertical="center" wrapText="1"/>
      <protection locked="0"/>
    </xf>
    <xf numFmtId="4" fontId="2" fillId="0" borderId="2" xfId="1" applyNumberFormat="1" applyFont="1" applyFill="1" applyBorder="1" applyAlignment="1">
      <alignment vertical="center" wrapText="1"/>
    </xf>
    <xf numFmtId="4" fontId="3" fillId="0" borderId="3" xfId="1" applyNumberFormat="1" applyFont="1" applyFill="1" applyBorder="1" applyAlignment="1">
      <alignment horizontal="center" vertical="center" wrapText="1"/>
    </xf>
    <xf numFmtId="4" fontId="2" fillId="0" borderId="2" xfId="1" applyNumberFormat="1" applyFont="1" applyFill="1" applyBorder="1" applyAlignment="1">
      <alignment horizontal="center"/>
    </xf>
    <xf numFmtId="4" fontId="2" fillId="0" borderId="5" xfId="1" applyNumberFormat="1" applyFont="1" applyFill="1" applyBorder="1" applyAlignment="1">
      <alignment horizontal="center"/>
    </xf>
    <xf numFmtId="4" fontId="3" fillId="0" borderId="6" xfId="1" applyNumberFormat="1" applyFont="1" applyFill="1" applyBorder="1" applyAlignment="1">
      <alignment horizontal="center" vertical="center" wrapText="1"/>
    </xf>
    <xf numFmtId="4" fontId="2" fillId="0" borderId="8" xfId="1" applyNumberFormat="1" applyFont="1" applyFill="1" applyBorder="1" applyAlignment="1">
      <alignment horizontal="left" vertical="center" wrapText="1" indent="3"/>
    </xf>
    <xf numFmtId="4" fontId="2" fillId="0" borderId="8" xfId="1" applyNumberFormat="1" applyFont="1" applyFill="1" applyBorder="1" applyAlignment="1">
      <alignment horizontal="center"/>
    </xf>
    <xf numFmtId="49" fontId="13" fillId="0" borderId="41" xfId="1" applyNumberFormat="1" applyFont="1" applyFill="1" applyBorder="1" applyAlignment="1">
      <alignment horizontal="left" vertical="center"/>
    </xf>
    <xf numFmtId="174" fontId="2" fillId="0" borderId="0" xfId="1" applyNumberFormat="1" applyFont="1" applyFill="1"/>
    <xf numFmtId="49" fontId="3" fillId="0" borderId="0" xfId="1" applyNumberFormat="1" applyFont="1" applyFill="1" applyAlignment="1">
      <alignment horizontal="left" vertical="center"/>
    </xf>
    <xf numFmtId="49" fontId="3" fillId="0" borderId="0" xfId="1" applyNumberFormat="1" applyFont="1" applyFill="1" applyAlignment="1">
      <alignment horizontal="left" vertical="top" wrapText="1"/>
    </xf>
    <xf numFmtId="4" fontId="3" fillId="0" borderId="0" xfId="1" applyNumberFormat="1" applyFont="1" applyFill="1" applyAlignment="1">
      <alignment horizontal="center" vertical="center"/>
    </xf>
    <xf numFmtId="4" fontId="2" fillId="0" borderId="0" xfId="1" applyNumberFormat="1" applyFont="1" applyFill="1" applyAlignment="1">
      <alignment wrapText="1"/>
    </xf>
    <xf numFmtId="4" fontId="3" fillId="0" borderId="0" xfId="1" applyNumberFormat="1" applyFont="1" applyFill="1" applyAlignment="1">
      <alignment horizontal="center" vertical="center" wrapText="1"/>
    </xf>
    <xf numFmtId="4" fontId="8" fillId="0" borderId="15" xfId="1" applyNumberFormat="1" applyFont="1" applyFill="1" applyBorder="1" applyAlignment="1">
      <alignment horizontal="left" vertical="center" wrapText="1"/>
    </xf>
    <xf numFmtId="4" fontId="8" fillId="0" borderId="19" xfId="1" applyNumberFormat="1" applyFont="1" applyFill="1" applyBorder="1" applyAlignment="1">
      <alignment horizontal="left" vertical="center" wrapText="1"/>
    </xf>
    <xf numFmtId="49" fontId="3" fillId="0" borderId="0" xfId="1" applyNumberFormat="1" applyFont="1" applyFill="1" applyAlignment="1">
      <alignment horizontal="left" vertical="center"/>
    </xf>
    <xf numFmtId="49" fontId="3" fillId="0" borderId="0" xfId="1" applyNumberFormat="1" applyFont="1" applyFill="1" applyAlignment="1">
      <alignment horizontal="left" vertical="top" wrapText="1"/>
    </xf>
    <xf numFmtId="0" fontId="12" fillId="0" borderId="2" xfId="1" applyFont="1" applyFill="1" applyBorder="1" applyAlignment="1">
      <alignment horizontal="center" vertical="center" wrapText="1"/>
    </xf>
    <xf numFmtId="0" fontId="13" fillId="0" borderId="2" xfId="1" applyFont="1" applyFill="1" applyBorder="1" applyAlignment="1">
      <alignment horizontal="center" vertical="center" wrapText="1"/>
    </xf>
    <xf numFmtId="0" fontId="13" fillId="0" borderId="5" xfId="1" applyFont="1" applyFill="1" applyBorder="1" applyAlignment="1">
      <alignment horizontal="center" vertical="center" wrapText="1"/>
    </xf>
    <xf numFmtId="0" fontId="13" fillId="0" borderId="3" xfId="1" applyFont="1" applyFill="1" applyBorder="1" applyAlignment="1">
      <alignment horizontal="center" vertical="center" wrapText="1"/>
    </xf>
    <xf numFmtId="0" fontId="13" fillId="0" borderId="6" xfId="1" applyFont="1" applyFill="1" applyBorder="1" applyAlignment="1">
      <alignment horizontal="center" vertical="center" wrapText="1"/>
    </xf>
    <xf numFmtId="4" fontId="9" fillId="0" borderId="40" xfId="1" applyNumberFormat="1" applyFont="1" applyFill="1" applyBorder="1" applyAlignment="1">
      <alignment horizontal="center" vertical="center" wrapText="1"/>
    </xf>
    <xf numFmtId="4" fontId="9" fillId="0" borderId="0" xfId="1" applyNumberFormat="1" applyFont="1" applyFill="1" applyBorder="1" applyAlignment="1">
      <alignment horizontal="center" vertical="center" wrapText="1"/>
    </xf>
    <xf numFmtId="4" fontId="11" fillId="0" borderId="1" xfId="1" applyNumberFormat="1" applyFont="1" applyFill="1" applyBorder="1" applyAlignment="1">
      <alignment horizontal="center" vertical="center" wrapText="1"/>
    </xf>
    <xf numFmtId="4" fontId="11" fillId="0" borderId="4" xfId="1" applyNumberFormat="1" applyFont="1" applyFill="1" applyBorder="1" applyAlignment="1">
      <alignment horizontal="center" vertical="center" wrapText="1"/>
    </xf>
    <xf numFmtId="4" fontId="12" fillId="0" borderId="2" xfId="1" applyNumberFormat="1" applyFont="1" applyFill="1" applyBorder="1" applyAlignment="1">
      <alignment horizontal="center" vertical="center" wrapText="1"/>
    </xf>
    <xf numFmtId="4" fontId="12" fillId="0" borderId="5" xfId="1" applyNumberFormat="1" applyFont="1" applyFill="1" applyBorder="1" applyAlignment="1">
      <alignment horizontal="center" vertical="center" wrapText="1"/>
    </xf>
    <xf numFmtId="0" fontId="12" fillId="0" borderId="5" xfId="1" applyFont="1" applyFill="1" applyBorder="1" applyAlignment="1">
      <alignment horizontal="center" vertical="center" wrapText="1"/>
    </xf>
    <xf numFmtId="0" fontId="13" fillId="0" borderId="9" xfId="1" applyFont="1" applyFill="1" applyBorder="1" applyAlignment="1">
      <alignment horizontal="center" vertical="center" wrapText="1"/>
    </xf>
    <xf numFmtId="49" fontId="15" fillId="0" borderId="15" xfId="1" applyNumberFormat="1" applyFont="1" applyFill="1" applyBorder="1" applyAlignment="1">
      <alignment horizontal="center" vertical="center"/>
    </xf>
    <xf numFmtId="49" fontId="15" fillId="0" borderId="16" xfId="1" applyNumberFormat="1" applyFont="1" applyFill="1" applyBorder="1" applyAlignment="1">
      <alignment horizontal="center" vertical="center"/>
    </xf>
    <xf numFmtId="49" fontId="15" fillId="0" borderId="17" xfId="1" applyNumberFormat="1" applyFont="1" applyFill="1" applyBorder="1" applyAlignment="1">
      <alignment horizontal="center" vertical="center"/>
    </xf>
    <xf numFmtId="4" fontId="15" fillId="0" borderId="15" xfId="1" applyNumberFormat="1" applyFont="1" applyFill="1" applyBorder="1" applyAlignment="1">
      <alignment horizontal="center" vertical="center"/>
    </xf>
    <xf numFmtId="4" fontId="15" fillId="0" borderId="16" xfId="1" applyNumberFormat="1" applyFont="1" applyFill="1" applyBorder="1" applyAlignment="1">
      <alignment horizontal="center" vertical="center"/>
    </xf>
    <xf numFmtId="4" fontId="15" fillId="0" borderId="17" xfId="1" applyNumberFormat="1" applyFont="1" applyFill="1" applyBorder="1" applyAlignment="1">
      <alignment horizontal="center" vertical="center"/>
    </xf>
    <xf numFmtId="0" fontId="13" fillId="0" borderId="8" xfId="1" applyFont="1" applyFill="1" applyBorder="1" applyAlignment="1">
      <alignment horizontal="center" vertical="center" wrapText="1"/>
    </xf>
    <xf numFmtId="0" fontId="10" fillId="0" borderId="2" xfId="1" applyFont="1" applyFill="1" applyBorder="1" applyAlignment="1">
      <alignment horizontal="center" vertical="center" wrapText="1"/>
    </xf>
    <xf numFmtId="0" fontId="10" fillId="0" borderId="3" xfId="1" applyFont="1" applyFill="1" applyBorder="1" applyAlignment="1">
      <alignment horizontal="center" vertical="center" wrapText="1"/>
    </xf>
    <xf numFmtId="49" fontId="11" fillId="0" borderId="4" xfId="1" applyNumberFormat="1" applyFont="1" applyFill="1" applyBorder="1" applyAlignment="1">
      <alignment horizontal="center" vertical="center" wrapText="1"/>
    </xf>
    <xf numFmtId="49" fontId="11" fillId="0" borderId="7" xfId="1" applyNumberFormat="1" applyFont="1" applyFill="1" applyBorder="1" applyAlignment="1">
      <alignment horizontal="center" vertical="center" wrapText="1"/>
    </xf>
    <xf numFmtId="0" fontId="12" fillId="0" borderId="8" xfId="1" applyFont="1" applyFill="1" applyBorder="1" applyAlignment="1">
      <alignment horizontal="center" vertical="center" wrapText="1"/>
    </xf>
    <xf numFmtId="0" fontId="5" fillId="0" borderId="0" xfId="1" applyFont="1" applyFill="1" applyBorder="1" applyAlignment="1">
      <alignment horizontal="left" vertical="center" wrapText="1"/>
    </xf>
    <xf numFmtId="0" fontId="4" fillId="0" borderId="0" xfId="2" applyFont="1" applyFill="1" applyAlignment="1">
      <alignment horizontal="center" vertical="center"/>
    </xf>
    <xf numFmtId="0" fontId="4" fillId="0" borderId="0" xfId="2" applyFont="1" applyFill="1" applyAlignment="1">
      <alignment horizontal="left" vertical="center" wrapText="1"/>
    </xf>
    <xf numFmtId="0" fontId="6" fillId="0" borderId="0" xfId="2" applyFont="1" applyFill="1" applyAlignment="1">
      <alignment horizontal="left" vertical="top"/>
    </xf>
    <xf numFmtId="0" fontId="9" fillId="0" borderId="0" xfId="1" applyFont="1" applyFill="1" applyBorder="1" applyAlignment="1">
      <alignment horizontal="center" vertical="center" wrapText="1"/>
    </xf>
    <xf numFmtId="0" fontId="10" fillId="0" borderId="1" xfId="1" applyFont="1" applyFill="1" applyBorder="1" applyAlignment="1">
      <alignment horizontal="center" vertical="center" wrapText="1"/>
    </xf>
  </cellXfs>
  <cellStyles count="4">
    <cellStyle name="Обычный" xfId="0" builtinId="0"/>
    <cellStyle name="Обычный 12 3" xfId="2"/>
    <cellStyle name="Обычный 3 2" xfId="1"/>
    <cellStyle name="Стиль 1" xfId="3"/>
  </cellStyles>
  <dxfs count="189">
    <dxf>
      <fill>
        <patternFill>
          <bgColor rgb="FFFF0000"/>
        </patternFill>
      </fill>
    </dxf>
    <dxf>
      <fill>
        <patternFill>
          <bgColor rgb="FFFF0000"/>
        </patternFill>
      </fill>
    </dxf>
    <dxf>
      <fill>
        <patternFill>
          <bgColor rgb="FFFF0000"/>
        </patternFill>
      </fill>
    </dxf>
    <dxf>
      <fill>
        <patternFill>
          <bgColor theme="4" tint="0.79998168889431442"/>
        </patternFill>
      </fill>
    </dxf>
    <dxf>
      <fill>
        <patternFill>
          <bgColor rgb="FFFF0000"/>
        </patternFill>
      </fill>
    </dxf>
    <dxf>
      <fill>
        <patternFill>
          <bgColor theme="4" tint="0.79998168889431442"/>
        </patternFill>
      </fill>
    </dxf>
    <dxf>
      <fill>
        <patternFill>
          <bgColor rgb="FFFF0000"/>
        </patternFill>
      </fill>
    </dxf>
    <dxf>
      <fill>
        <patternFill>
          <bgColor rgb="FFFF0000"/>
        </patternFill>
      </fill>
    </dxf>
    <dxf>
      <fill>
        <patternFill>
          <bgColor theme="4" tint="0.79998168889431442"/>
        </patternFill>
      </fill>
    </dxf>
    <dxf>
      <fill>
        <patternFill>
          <bgColor theme="7" tint="0.79998168889431442"/>
        </patternFill>
      </fill>
    </dxf>
    <dxf>
      <fill>
        <patternFill>
          <bgColor theme="7" tint="0.79998168889431442"/>
        </patternFill>
      </fill>
    </dxf>
    <dxf>
      <fill>
        <patternFill>
          <bgColor rgb="FFFF0000"/>
        </patternFill>
      </fill>
    </dxf>
    <dxf>
      <fill>
        <patternFill>
          <bgColor rgb="FFFF0000"/>
        </patternFill>
      </fill>
    </dxf>
    <dxf>
      <fill>
        <patternFill>
          <bgColor theme="7" tint="0.79998168889431442"/>
        </patternFill>
      </fill>
    </dxf>
    <dxf>
      <fill>
        <patternFill>
          <bgColor theme="7" tint="0.79998168889431442"/>
        </patternFill>
      </fill>
    </dxf>
    <dxf>
      <fill>
        <patternFill>
          <bgColor rgb="FFFF0000"/>
        </patternFill>
      </fill>
    </dxf>
    <dxf>
      <fill>
        <patternFill>
          <bgColor theme="7" tint="0.79998168889431442"/>
        </patternFill>
      </fill>
    </dxf>
    <dxf>
      <fill>
        <patternFill>
          <bgColor rgb="FFFF0000"/>
        </patternFill>
      </fill>
    </dxf>
    <dxf>
      <fill>
        <patternFill>
          <bgColor rgb="FFFF0000"/>
        </patternFill>
      </fill>
    </dxf>
    <dxf>
      <fill>
        <patternFill>
          <bgColor theme="7" tint="0.79998168889431442"/>
        </patternFill>
      </fill>
    </dxf>
    <dxf>
      <fill>
        <patternFill>
          <bgColor theme="7" tint="0.79998168889431442"/>
        </patternFill>
      </fill>
    </dxf>
    <dxf>
      <fill>
        <patternFill>
          <bgColor rgb="FFFF0000"/>
        </patternFill>
      </fill>
    </dxf>
    <dxf>
      <fill>
        <patternFill>
          <bgColor rgb="FFFF0000"/>
        </patternFill>
      </fill>
    </dxf>
    <dxf>
      <fill>
        <patternFill>
          <bgColor theme="7" tint="0.79998168889431442"/>
        </patternFill>
      </fill>
    </dxf>
    <dxf>
      <fill>
        <patternFill>
          <bgColor theme="7" tint="0.79998168889431442"/>
        </patternFill>
      </fill>
    </dxf>
    <dxf>
      <fill>
        <patternFill>
          <bgColor rgb="FFFF0000"/>
        </patternFill>
      </fill>
    </dxf>
    <dxf>
      <fill>
        <patternFill>
          <bgColor rgb="FFFF0000"/>
        </patternFill>
      </fill>
    </dxf>
    <dxf>
      <fill>
        <patternFill>
          <bgColor theme="7" tint="0.79998168889431442"/>
        </patternFill>
      </fill>
    </dxf>
    <dxf>
      <fill>
        <patternFill>
          <bgColor theme="7" tint="0.79998168889431442"/>
        </patternFill>
      </fill>
    </dxf>
    <dxf>
      <fill>
        <patternFill>
          <bgColor rgb="FFFF0000"/>
        </patternFill>
      </fill>
    </dxf>
    <dxf>
      <fill>
        <patternFill>
          <bgColor rgb="FFFF0000"/>
        </patternFill>
      </fill>
    </dxf>
    <dxf>
      <fill>
        <patternFill>
          <bgColor theme="7" tint="0.79998168889431442"/>
        </patternFill>
      </fill>
    </dxf>
    <dxf>
      <fill>
        <patternFill>
          <bgColor theme="7" tint="0.79998168889431442"/>
        </patternFill>
      </fill>
    </dxf>
    <dxf>
      <fill>
        <patternFill>
          <bgColor rgb="FFFF0000"/>
        </patternFill>
      </fill>
    </dxf>
    <dxf>
      <fill>
        <patternFill>
          <bgColor rgb="FFFF0000"/>
        </patternFill>
      </fill>
    </dxf>
    <dxf>
      <fill>
        <patternFill>
          <bgColor theme="7" tint="0.79998168889431442"/>
        </patternFill>
      </fill>
    </dxf>
    <dxf>
      <fill>
        <patternFill>
          <bgColor theme="7" tint="0.79998168889431442"/>
        </patternFill>
      </fill>
    </dxf>
    <dxf>
      <fill>
        <patternFill>
          <bgColor rgb="FFFF0000"/>
        </patternFill>
      </fill>
    </dxf>
    <dxf>
      <fill>
        <patternFill>
          <bgColor rgb="FFFF0000"/>
        </patternFill>
      </fill>
    </dxf>
    <dxf>
      <fill>
        <patternFill>
          <bgColor theme="4" tint="0.79998168889431442"/>
        </patternFill>
      </fill>
    </dxf>
    <dxf>
      <fill>
        <patternFill>
          <bgColor rgb="FFFF0000"/>
        </patternFill>
      </fill>
    </dxf>
    <dxf>
      <fill>
        <patternFill>
          <bgColor rgb="FFFFC000"/>
        </patternFill>
      </fill>
    </dxf>
    <dxf>
      <fill>
        <patternFill>
          <bgColor rgb="FFFF0000"/>
        </patternFill>
      </fill>
    </dxf>
    <dxf>
      <fill>
        <patternFill>
          <bgColor rgb="FFFFC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theme="7" tint="0.79998168889431442"/>
        </patternFill>
      </fill>
    </dxf>
    <dxf>
      <fill>
        <patternFill>
          <bgColor theme="7" tint="0.79998168889431442"/>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theme="7" tint="0.79998168889431442"/>
        </patternFill>
      </fill>
    </dxf>
    <dxf>
      <fill>
        <patternFill>
          <bgColor theme="7" tint="0.79998168889431442"/>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theme="7" tint="0.79998168889431442"/>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theme="7" tint="0.79998168889431442"/>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0000"/>
  </sheetPr>
  <dimension ref="A1:AG470"/>
  <sheetViews>
    <sheetView tabSelected="1" zoomScale="64" zoomScaleNormal="64" workbookViewId="0">
      <selection activeCell="G14" sqref="G14"/>
    </sheetView>
  </sheetViews>
  <sheetFormatPr defaultColWidth="10.28515625" defaultRowHeight="15.75" outlineLevelRow="1" outlineLevelCol="1" x14ac:dyDescent="0.25"/>
  <cols>
    <col min="1" max="1" width="10.140625" style="1" customWidth="1"/>
    <col min="2" max="2" width="85" style="2" customWidth="1"/>
    <col min="3" max="3" width="13.85546875" style="3" customWidth="1" outlineLevel="1"/>
    <col min="4" max="4" width="30.28515625" style="6" customWidth="1"/>
    <col min="5" max="5" width="26.85546875" style="6" customWidth="1"/>
    <col min="6" max="6" width="25.7109375" style="6" customWidth="1"/>
    <col min="7" max="7" width="24.28515625" style="6" customWidth="1"/>
    <col min="8" max="8" width="52.140625" style="6" customWidth="1"/>
    <col min="9" max="9" width="29.42578125" style="6" customWidth="1"/>
    <col min="10" max="10" width="27.140625" style="6" customWidth="1"/>
    <col min="11" max="11" width="25.7109375" style="6" customWidth="1"/>
    <col min="12" max="12" width="27.85546875" style="6" customWidth="1"/>
    <col min="13" max="13" width="51.5703125" style="6" customWidth="1"/>
    <col min="14" max="14" width="29" style="6" customWidth="1"/>
    <col min="15" max="15" width="28.7109375" style="6" customWidth="1"/>
    <col min="16" max="16" width="24.5703125" style="6" customWidth="1"/>
    <col min="17" max="17" width="25" style="6" customWidth="1"/>
    <col min="18" max="18" width="51.140625" style="6" customWidth="1"/>
    <col min="19" max="19" width="24.85546875" style="6" customWidth="1"/>
    <col min="20" max="21" width="25.28515625" style="6" customWidth="1"/>
    <col min="22" max="22" width="28.5703125" style="6" customWidth="1"/>
    <col min="23" max="23" width="51.7109375" style="6" customWidth="1"/>
    <col min="24" max="24" width="24.5703125" style="6" customWidth="1"/>
    <col min="25" max="25" width="25.140625" style="6" customWidth="1"/>
    <col min="26" max="26" width="24.7109375" style="6" customWidth="1"/>
    <col min="27" max="27" width="31.140625" style="6" customWidth="1"/>
    <col min="28" max="28" width="51.7109375" style="6" customWidth="1"/>
    <col min="29" max="29" width="32.140625" style="6" customWidth="1"/>
    <col min="30" max="30" width="33.140625" style="6" customWidth="1"/>
    <col min="31" max="31" width="23.28515625" style="6" customWidth="1"/>
    <col min="32" max="32" width="26.140625" style="6" customWidth="1"/>
    <col min="33" max="33" width="51.7109375" style="6" customWidth="1"/>
    <col min="34" max="16384" width="10.28515625" style="6"/>
  </cols>
  <sheetData>
    <row r="1" spans="1:33" ht="18.75" x14ac:dyDescent="0.25">
      <c r="D1" s="4"/>
      <c r="E1" s="4"/>
      <c r="F1" s="4"/>
      <c r="G1" s="4"/>
      <c r="H1" s="4"/>
      <c r="I1" s="4"/>
      <c r="J1" s="4"/>
      <c r="K1" s="4"/>
      <c r="L1" s="4"/>
      <c r="M1" s="4"/>
      <c r="N1" s="4"/>
      <c r="O1" s="4"/>
      <c r="P1" s="4"/>
      <c r="Q1" s="4"/>
      <c r="R1" s="4"/>
      <c r="S1" s="4"/>
      <c r="T1" s="4"/>
      <c r="U1" s="4"/>
      <c r="V1" s="4"/>
      <c r="W1" s="4"/>
      <c r="X1" s="4"/>
      <c r="Y1" s="4"/>
      <c r="Z1" s="4"/>
      <c r="AA1" s="4"/>
      <c r="AB1" s="4"/>
      <c r="AC1" s="4"/>
      <c r="AD1" s="4"/>
      <c r="AE1" s="4"/>
      <c r="AF1" s="4"/>
      <c r="AG1" s="5" t="s">
        <v>0</v>
      </c>
    </row>
    <row r="2" spans="1:33" ht="18.75" x14ac:dyDescent="0.25">
      <c r="D2" s="4"/>
      <c r="E2" s="4"/>
      <c r="F2" s="4"/>
      <c r="G2" s="4"/>
      <c r="H2" s="4"/>
      <c r="I2" s="4"/>
      <c r="J2" s="4"/>
      <c r="K2" s="4"/>
      <c r="L2" s="4"/>
      <c r="M2" s="4"/>
      <c r="N2" s="4"/>
      <c r="O2" s="4"/>
      <c r="P2" s="4"/>
      <c r="Q2" s="4"/>
      <c r="R2" s="4"/>
      <c r="S2" s="4"/>
      <c r="T2" s="4"/>
      <c r="U2" s="4"/>
      <c r="V2" s="4"/>
      <c r="W2" s="4"/>
      <c r="X2" s="4"/>
      <c r="Y2" s="4"/>
      <c r="Z2" s="4"/>
      <c r="AA2" s="4"/>
      <c r="AB2" s="4"/>
      <c r="AC2" s="4"/>
      <c r="AD2" s="4"/>
      <c r="AE2" s="4"/>
      <c r="AF2" s="5"/>
      <c r="AG2" s="5" t="s">
        <v>1</v>
      </c>
    </row>
    <row r="3" spans="1:33" ht="18.75" x14ac:dyDescent="0.25">
      <c r="D3" s="7"/>
      <c r="AG3" s="5" t="s">
        <v>2</v>
      </c>
    </row>
    <row r="5" spans="1:33" x14ac:dyDescent="0.25">
      <c r="D5" s="7"/>
      <c r="E5" s="8"/>
      <c r="G5" s="7"/>
      <c r="H5" s="7"/>
      <c r="M5" s="8"/>
      <c r="P5" s="8"/>
      <c r="X5" s="8"/>
    </row>
    <row r="6" spans="1:33" ht="15.75" customHeight="1" x14ac:dyDescent="0.25">
      <c r="A6" s="187" t="s">
        <v>3</v>
      </c>
      <c r="B6" s="187"/>
      <c r="C6" s="187"/>
      <c r="D6" s="187"/>
      <c r="E6" s="187"/>
      <c r="F6" s="187"/>
      <c r="G6" s="187"/>
      <c r="H6" s="187"/>
      <c r="I6" s="187"/>
      <c r="J6" s="187"/>
      <c r="K6" s="187"/>
    </row>
    <row r="7" spans="1:33" ht="42.75" customHeight="1" x14ac:dyDescent="0.25">
      <c r="A7" s="187"/>
      <c r="B7" s="187"/>
      <c r="C7" s="187"/>
      <c r="D7" s="187"/>
      <c r="E7" s="187"/>
      <c r="F7" s="187"/>
      <c r="G7" s="187"/>
      <c r="H7" s="187"/>
      <c r="I7" s="187"/>
      <c r="J7" s="187"/>
      <c r="K7" s="187"/>
    </row>
    <row r="8" spans="1:33" ht="15.75" customHeight="1" outlineLevel="1" x14ac:dyDescent="0.25"/>
    <row r="9" spans="1:33" ht="21.75" customHeight="1" outlineLevel="1" x14ac:dyDescent="0.25">
      <c r="A9" s="9" t="s">
        <v>4</v>
      </c>
      <c r="B9" s="9"/>
    </row>
    <row r="10" spans="1:33" ht="15.75" customHeight="1" outlineLevel="1" x14ac:dyDescent="0.25">
      <c r="B10" s="10" t="s">
        <v>5</v>
      </c>
    </row>
    <row r="11" spans="1:33" ht="18.75" customHeight="1" outlineLevel="1" x14ac:dyDescent="0.25">
      <c r="B11" s="11" t="s">
        <v>6</v>
      </c>
      <c r="D11" s="7"/>
    </row>
    <row r="12" spans="1:33" ht="21.75" customHeight="1" outlineLevel="1" x14ac:dyDescent="0.25">
      <c r="A12" s="188" t="s">
        <v>7</v>
      </c>
      <c r="B12" s="188"/>
    </row>
    <row r="13" spans="1:33" ht="18.75" customHeight="1" outlineLevel="1" x14ac:dyDescent="0.25">
      <c r="B13" s="11"/>
    </row>
    <row r="14" spans="1:33" ht="66" customHeight="1" outlineLevel="1" x14ac:dyDescent="0.25">
      <c r="A14" s="189" t="s">
        <v>8</v>
      </c>
      <c r="B14" s="189"/>
    </row>
    <row r="15" spans="1:33" ht="15.75" customHeight="1" outlineLevel="1" x14ac:dyDescent="0.25">
      <c r="A15" s="190" t="s">
        <v>9</v>
      </c>
      <c r="B15" s="190"/>
      <c r="D15" s="12"/>
      <c r="E15" s="12"/>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row>
    <row r="16" spans="1:33" ht="15.75" customHeight="1" outlineLevel="1" collapsed="1" x14ac:dyDescent="0.25">
      <c r="A16" s="6"/>
      <c r="B16" s="6"/>
      <c r="C16" s="6"/>
      <c r="D16" s="13"/>
      <c r="E16" s="13"/>
      <c r="F16" s="13"/>
      <c r="G16" s="13"/>
      <c r="H16" s="13"/>
      <c r="I16" s="13"/>
      <c r="J16" s="13"/>
      <c r="K16" s="13"/>
      <c r="L16" s="13"/>
      <c r="M16" s="13"/>
      <c r="N16" s="13"/>
      <c r="O16" s="13"/>
      <c r="P16" s="13"/>
      <c r="Q16" s="13"/>
      <c r="R16" s="13"/>
      <c r="S16" s="13"/>
      <c r="T16" s="13"/>
      <c r="U16" s="13"/>
      <c r="V16" s="13"/>
      <c r="W16" s="13"/>
      <c r="X16" s="13"/>
      <c r="Y16" s="13"/>
      <c r="Z16" s="13"/>
      <c r="AA16" s="13"/>
      <c r="AB16" s="13"/>
      <c r="AC16" s="13"/>
      <c r="AD16" s="13"/>
      <c r="AE16" s="13"/>
      <c r="AF16" s="13"/>
      <c r="AG16" s="13"/>
    </row>
    <row r="17" spans="1:33" ht="15.75" customHeight="1" outlineLevel="1" x14ac:dyDescent="0.25">
      <c r="A17" s="6"/>
      <c r="B17" s="6"/>
      <c r="C17" s="6"/>
      <c r="D17" s="14"/>
      <c r="E17" s="15"/>
      <c r="F17" s="15"/>
      <c r="G17" s="15"/>
      <c r="H17" s="15"/>
      <c r="I17" s="15"/>
      <c r="J17" s="15"/>
      <c r="K17" s="15"/>
      <c r="L17" s="15"/>
      <c r="M17" s="15"/>
      <c r="O17" s="16"/>
      <c r="P17" s="15"/>
      <c r="Q17" s="15"/>
      <c r="R17" s="15"/>
      <c r="S17" s="15"/>
      <c r="T17" s="15"/>
      <c r="U17" s="15"/>
      <c r="V17" s="15"/>
      <c r="W17" s="15"/>
      <c r="X17" s="15"/>
      <c r="Y17" s="15"/>
      <c r="Z17" s="15"/>
      <c r="AA17" s="15"/>
      <c r="AB17" s="15"/>
      <c r="AC17" s="15"/>
      <c r="AD17" s="15"/>
      <c r="AE17" s="15"/>
      <c r="AF17" s="15"/>
      <c r="AG17" s="15"/>
    </row>
    <row r="18" spans="1:33" ht="18.75" customHeight="1" outlineLevel="1" thickBot="1" x14ac:dyDescent="0.3">
      <c r="A18" s="191" t="s">
        <v>10</v>
      </c>
      <c r="B18" s="191"/>
      <c r="C18" s="191"/>
      <c r="D18" s="191"/>
      <c r="E18" s="191"/>
      <c r="F18" s="17"/>
      <c r="G18" s="17"/>
      <c r="H18" s="17"/>
      <c r="J18" s="18"/>
      <c r="N18" s="19"/>
      <c r="S18" s="20"/>
      <c r="X18" s="21"/>
      <c r="AC18" s="22"/>
    </row>
    <row r="19" spans="1:33" ht="18.75" customHeight="1" x14ac:dyDescent="0.25">
      <c r="A19" s="192" t="s">
        <v>11</v>
      </c>
      <c r="B19" s="182"/>
      <c r="C19" s="182"/>
      <c r="D19" s="182"/>
      <c r="E19" s="182"/>
      <c r="F19" s="182"/>
      <c r="G19" s="182"/>
      <c r="H19" s="182"/>
      <c r="I19" s="182" t="s">
        <v>12</v>
      </c>
      <c r="J19" s="182"/>
      <c r="K19" s="182"/>
      <c r="L19" s="182"/>
      <c r="M19" s="182"/>
      <c r="N19" s="182" t="s">
        <v>13</v>
      </c>
      <c r="O19" s="182"/>
      <c r="P19" s="182"/>
      <c r="Q19" s="182"/>
      <c r="R19" s="182"/>
      <c r="S19" s="182" t="s">
        <v>14</v>
      </c>
      <c r="T19" s="182"/>
      <c r="U19" s="182"/>
      <c r="V19" s="182"/>
      <c r="W19" s="182"/>
      <c r="X19" s="182" t="s">
        <v>15</v>
      </c>
      <c r="Y19" s="182"/>
      <c r="Z19" s="182"/>
      <c r="AA19" s="182"/>
      <c r="AB19" s="182"/>
      <c r="AC19" s="182" t="s">
        <v>16</v>
      </c>
      <c r="AD19" s="182"/>
      <c r="AE19" s="182"/>
      <c r="AF19" s="182"/>
      <c r="AG19" s="183"/>
    </row>
    <row r="20" spans="1:33" ht="66" customHeight="1" x14ac:dyDescent="0.25">
      <c r="A20" s="184" t="s">
        <v>17</v>
      </c>
      <c r="B20" s="173" t="s">
        <v>18</v>
      </c>
      <c r="C20" s="173" t="s">
        <v>19</v>
      </c>
      <c r="D20" s="173" t="s">
        <v>20</v>
      </c>
      <c r="E20" s="173"/>
      <c r="F20" s="173" t="s">
        <v>21</v>
      </c>
      <c r="G20" s="173"/>
      <c r="H20" s="164" t="s">
        <v>22</v>
      </c>
      <c r="I20" s="173" t="s">
        <v>20</v>
      </c>
      <c r="J20" s="173"/>
      <c r="K20" s="173" t="s">
        <v>21</v>
      </c>
      <c r="L20" s="173"/>
      <c r="M20" s="164" t="s">
        <v>22</v>
      </c>
      <c r="N20" s="173" t="s">
        <v>20</v>
      </c>
      <c r="O20" s="173"/>
      <c r="P20" s="173" t="s">
        <v>21</v>
      </c>
      <c r="Q20" s="173"/>
      <c r="R20" s="164" t="s">
        <v>22</v>
      </c>
      <c r="S20" s="173" t="s">
        <v>20</v>
      </c>
      <c r="T20" s="173"/>
      <c r="U20" s="173" t="s">
        <v>21</v>
      </c>
      <c r="V20" s="173"/>
      <c r="W20" s="164" t="s">
        <v>22</v>
      </c>
      <c r="X20" s="173" t="s">
        <v>20</v>
      </c>
      <c r="Y20" s="173"/>
      <c r="Z20" s="173" t="s">
        <v>23</v>
      </c>
      <c r="AA20" s="173"/>
      <c r="AB20" s="164" t="s">
        <v>22</v>
      </c>
      <c r="AC20" s="173" t="s">
        <v>20</v>
      </c>
      <c r="AD20" s="173"/>
      <c r="AE20" s="173" t="s">
        <v>21</v>
      </c>
      <c r="AF20" s="173"/>
      <c r="AG20" s="166" t="s">
        <v>22</v>
      </c>
    </row>
    <row r="21" spans="1:33" ht="60" customHeight="1" thickBot="1" x14ac:dyDescent="0.3">
      <c r="A21" s="185"/>
      <c r="B21" s="186"/>
      <c r="C21" s="186"/>
      <c r="D21" s="23" t="s">
        <v>24</v>
      </c>
      <c r="E21" s="23" t="s">
        <v>25</v>
      </c>
      <c r="F21" s="23" t="s">
        <v>26</v>
      </c>
      <c r="G21" s="23" t="s">
        <v>27</v>
      </c>
      <c r="H21" s="181"/>
      <c r="I21" s="23" t="s">
        <v>24</v>
      </c>
      <c r="J21" s="23" t="s">
        <v>25</v>
      </c>
      <c r="K21" s="23" t="s">
        <v>26</v>
      </c>
      <c r="L21" s="23" t="s">
        <v>27</v>
      </c>
      <c r="M21" s="181"/>
      <c r="N21" s="23" t="s">
        <v>24</v>
      </c>
      <c r="O21" s="23" t="s">
        <v>25</v>
      </c>
      <c r="P21" s="23" t="s">
        <v>26</v>
      </c>
      <c r="Q21" s="23" t="s">
        <v>27</v>
      </c>
      <c r="R21" s="181"/>
      <c r="S21" s="23" t="s">
        <v>24</v>
      </c>
      <c r="T21" s="23" t="s">
        <v>25</v>
      </c>
      <c r="U21" s="23" t="s">
        <v>26</v>
      </c>
      <c r="V21" s="23" t="s">
        <v>27</v>
      </c>
      <c r="W21" s="181"/>
      <c r="X21" s="23" t="s">
        <v>24</v>
      </c>
      <c r="Y21" s="23" t="s">
        <v>25</v>
      </c>
      <c r="Z21" s="23" t="s">
        <v>26</v>
      </c>
      <c r="AA21" s="23" t="s">
        <v>27</v>
      </c>
      <c r="AB21" s="181"/>
      <c r="AC21" s="23" t="s">
        <v>24</v>
      </c>
      <c r="AD21" s="23" t="s">
        <v>25</v>
      </c>
      <c r="AE21" s="23" t="s">
        <v>26</v>
      </c>
      <c r="AF21" s="23" t="s">
        <v>27</v>
      </c>
      <c r="AG21" s="174"/>
    </row>
    <row r="22" spans="1:33" s="30" customFormat="1" ht="14.25" customHeight="1" thickBot="1" x14ac:dyDescent="0.3">
      <c r="A22" s="24">
        <v>1</v>
      </c>
      <c r="B22" s="25">
        <v>2</v>
      </c>
      <c r="C22" s="26">
        <v>3</v>
      </c>
      <c r="D22" s="25">
        <v>4</v>
      </c>
      <c r="E22" s="25">
        <v>5</v>
      </c>
      <c r="F22" s="25">
        <f>E22+1</f>
        <v>6</v>
      </c>
      <c r="G22" s="25">
        <f t="shared" ref="G22:AG22" si="0">F22+1</f>
        <v>7</v>
      </c>
      <c r="H22" s="27">
        <f t="shared" si="0"/>
        <v>8</v>
      </c>
      <c r="I22" s="28">
        <f t="shared" si="0"/>
        <v>9</v>
      </c>
      <c r="J22" s="25">
        <f>I22+1</f>
        <v>10</v>
      </c>
      <c r="K22" s="25">
        <f>J22+1</f>
        <v>11</v>
      </c>
      <c r="L22" s="25">
        <f t="shared" si="0"/>
        <v>12</v>
      </c>
      <c r="M22" s="26">
        <f t="shared" si="0"/>
        <v>13</v>
      </c>
      <c r="N22" s="28">
        <f t="shared" si="0"/>
        <v>14</v>
      </c>
      <c r="O22" s="25">
        <f>N22+1</f>
        <v>15</v>
      </c>
      <c r="P22" s="25">
        <f>O22+1</f>
        <v>16</v>
      </c>
      <c r="Q22" s="25">
        <f t="shared" si="0"/>
        <v>17</v>
      </c>
      <c r="R22" s="26">
        <f t="shared" si="0"/>
        <v>18</v>
      </c>
      <c r="S22" s="28">
        <f t="shared" si="0"/>
        <v>19</v>
      </c>
      <c r="T22" s="25">
        <f>S22+1</f>
        <v>20</v>
      </c>
      <c r="U22" s="25">
        <f>T22+1</f>
        <v>21</v>
      </c>
      <c r="V22" s="25">
        <f t="shared" si="0"/>
        <v>22</v>
      </c>
      <c r="W22" s="26">
        <f t="shared" si="0"/>
        <v>23</v>
      </c>
      <c r="X22" s="28">
        <f t="shared" si="0"/>
        <v>24</v>
      </c>
      <c r="Y22" s="25">
        <f>X22+1</f>
        <v>25</v>
      </c>
      <c r="Z22" s="25">
        <f>Y22+1</f>
        <v>26</v>
      </c>
      <c r="AA22" s="25">
        <f t="shared" si="0"/>
        <v>27</v>
      </c>
      <c r="AB22" s="26">
        <f t="shared" si="0"/>
        <v>28</v>
      </c>
      <c r="AC22" s="29">
        <f t="shared" si="0"/>
        <v>29</v>
      </c>
      <c r="AD22" s="25">
        <f>AC22+1</f>
        <v>30</v>
      </c>
      <c r="AE22" s="25">
        <f>AD22+1</f>
        <v>31</v>
      </c>
      <c r="AF22" s="25">
        <f t="shared" si="0"/>
        <v>32</v>
      </c>
      <c r="AG22" s="26">
        <f t="shared" si="0"/>
        <v>33</v>
      </c>
    </row>
    <row r="23" spans="1:33" s="30" customFormat="1" ht="14.25" customHeight="1" thickBot="1" x14ac:dyDescent="0.3">
      <c r="A23" s="175" t="s">
        <v>28</v>
      </c>
      <c r="B23" s="176"/>
      <c r="C23" s="176"/>
      <c r="D23" s="176"/>
      <c r="E23" s="176"/>
      <c r="F23" s="176"/>
      <c r="G23" s="176"/>
      <c r="H23" s="176"/>
      <c r="I23" s="176"/>
      <c r="J23" s="176"/>
      <c r="K23" s="176"/>
      <c r="L23" s="176"/>
      <c r="M23" s="176"/>
      <c r="N23" s="176"/>
      <c r="O23" s="176"/>
      <c r="P23" s="176"/>
      <c r="Q23" s="176"/>
      <c r="R23" s="176"/>
      <c r="S23" s="176"/>
      <c r="T23" s="176"/>
      <c r="U23" s="176"/>
      <c r="V23" s="176"/>
      <c r="W23" s="176"/>
      <c r="X23" s="176"/>
      <c r="Y23" s="176"/>
      <c r="Z23" s="176"/>
      <c r="AA23" s="176"/>
      <c r="AB23" s="176"/>
      <c r="AC23" s="176"/>
      <c r="AD23" s="176"/>
      <c r="AE23" s="176"/>
      <c r="AF23" s="176"/>
      <c r="AG23" s="177"/>
    </row>
    <row r="24" spans="1:33" s="30" customFormat="1" ht="42" customHeight="1" thickBot="1" x14ac:dyDescent="0.3">
      <c r="A24" s="31" t="s">
        <v>29</v>
      </c>
      <c r="B24" s="32" t="s">
        <v>30</v>
      </c>
      <c r="C24" s="33" t="s">
        <v>31</v>
      </c>
      <c r="D24" s="34">
        <f>SUM(D25,D29,D30,D31,D32,D33,D34,D35,D38)</f>
        <v>79825.780000000013</v>
      </c>
      <c r="E24" s="34">
        <f>SUM(E25,E29,E30,E31,E32,E33,E34,E35,E38)</f>
        <v>80174.47469024999</v>
      </c>
      <c r="F24" s="35">
        <f t="shared" ref="F24:F29" si="1">E24-D24</f>
        <v>348.6946902499767</v>
      </c>
      <c r="G24" s="36">
        <f>F24/D24</f>
        <v>4.3681964679828577E-3</v>
      </c>
      <c r="H24" s="37" t="s">
        <v>32</v>
      </c>
      <c r="I24" s="34">
        <f>SUM(I25,I29,I30,I31,I32,I33,I34,I35,I38)</f>
        <v>37184.883999999998</v>
      </c>
      <c r="J24" s="34">
        <f>SUM(J25,J29,J30,J31,J32,J33,J34,J35,J38)</f>
        <v>38014.268423300011</v>
      </c>
      <c r="K24" s="35">
        <f t="shared" ref="K24:K29" si="2">J24-I24</f>
        <v>829.38442330001271</v>
      </c>
      <c r="L24" s="36">
        <f>K24/I24</f>
        <v>2.2304343434284016E-2</v>
      </c>
      <c r="M24" s="35" t="s">
        <v>32</v>
      </c>
      <c r="N24" s="38">
        <f>SUM(N25,N29,N30,N31,N32,N33,N34,N35,N38)</f>
        <v>1433.106</v>
      </c>
      <c r="O24" s="38">
        <f>SUM(O25,O29,O30,O31,O32,O33,O34,O35,O38)</f>
        <v>1415.8706808300001</v>
      </c>
      <c r="P24" s="35">
        <f>O24-N24</f>
        <v>-17.235319169999912</v>
      </c>
      <c r="Q24" s="36">
        <f>P24/N24</f>
        <v>-1.202654874796415E-2</v>
      </c>
      <c r="R24" s="35" t="s">
        <v>32</v>
      </c>
      <c r="S24" s="34">
        <f>SUM(S25,S29:S35,S38)</f>
        <v>24543.651000000002</v>
      </c>
      <c r="T24" s="34">
        <f>SUM(T25,T29:T35,T38)</f>
        <v>24623.458119089999</v>
      </c>
      <c r="U24" s="35">
        <f>T24-S24</f>
        <v>79.807119089997286</v>
      </c>
      <c r="V24" s="36">
        <f>U24/S24</f>
        <v>3.2516400713975798E-3</v>
      </c>
      <c r="W24" s="35" t="s">
        <v>32</v>
      </c>
      <c r="X24" s="34">
        <f>SUM(X25,X29:X35,X38)</f>
        <v>8666.5650000000023</v>
      </c>
      <c r="Y24" s="34">
        <f>SUM(Y25,Y29:Y35,Y38)</f>
        <v>8561.5623207600001</v>
      </c>
      <c r="Z24" s="35">
        <f>Y24-X24</f>
        <v>-105.00267924000218</v>
      </c>
      <c r="AA24" s="36">
        <f>Z24/X24</f>
        <v>-1.211583588653661E-2</v>
      </c>
      <c r="AB24" s="35" t="s">
        <v>32</v>
      </c>
      <c r="AC24" s="38">
        <f>SUM(AC25,AC29:AC35,AC38)</f>
        <v>7997.5739999999996</v>
      </c>
      <c r="AD24" s="38">
        <f>SUM(AD25,AD29:AD35,AD38)</f>
        <v>7559.3151462700007</v>
      </c>
      <c r="AE24" s="35">
        <f>AD24-AC24</f>
        <v>-438.25885372999892</v>
      </c>
      <c r="AF24" s="36">
        <f>AE24/AC24</f>
        <v>-5.4798974505268591E-2</v>
      </c>
      <c r="AG24" s="35" t="s">
        <v>32</v>
      </c>
    </row>
    <row r="25" spans="1:33" s="30" customFormat="1" x14ac:dyDescent="0.25">
      <c r="A25" s="39" t="s">
        <v>33</v>
      </c>
      <c r="B25" s="40" t="s">
        <v>34</v>
      </c>
      <c r="C25" s="41" t="s">
        <v>31</v>
      </c>
      <c r="D25" s="42">
        <f>D26+D27+D28</f>
        <v>40984.921999999999</v>
      </c>
      <c r="E25" s="42">
        <f>E26+E27+E28</f>
        <v>40672.795572110001</v>
      </c>
      <c r="F25" s="42">
        <f t="shared" si="1"/>
        <v>-312.12642788999801</v>
      </c>
      <c r="G25" s="43">
        <f>F25/D25</f>
        <v>-7.6156404028290704E-3</v>
      </c>
      <c r="H25" s="42" t="s">
        <v>32</v>
      </c>
      <c r="I25" s="42">
        <f>I26+I27+I28</f>
        <v>22528.861000000001</v>
      </c>
      <c r="J25" s="42">
        <f>J26+J27+J28</f>
        <v>23221.904613790004</v>
      </c>
      <c r="K25" s="42">
        <f t="shared" si="2"/>
        <v>693.04361379000329</v>
      </c>
      <c r="L25" s="43">
        <f>K25/I25</f>
        <v>3.0762479017026351E-2</v>
      </c>
      <c r="M25" s="42" t="s">
        <v>32</v>
      </c>
      <c r="N25" s="42" t="s">
        <v>32</v>
      </c>
      <c r="O25" s="42" t="s">
        <v>32</v>
      </c>
      <c r="P25" s="42" t="s">
        <v>32</v>
      </c>
      <c r="Q25" s="43" t="s">
        <v>32</v>
      </c>
      <c r="R25" s="42" t="s">
        <v>32</v>
      </c>
      <c r="S25" s="42">
        <f>SUM(S26:S28)</f>
        <v>8193.2330000000002</v>
      </c>
      <c r="T25" s="42">
        <f>SUM(T26:T28)</f>
        <v>8022.7413792500001</v>
      </c>
      <c r="U25" s="42">
        <f>T25-S25</f>
        <v>-170.49162075000004</v>
      </c>
      <c r="V25" s="43">
        <f>U25/S25</f>
        <v>-2.0808833429978135E-2</v>
      </c>
      <c r="W25" s="42" t="s">
        <v>32</v>
      </c>
      <c r="X25" s="42">
        <f>SUM(X26:X28)</f>
        <v>4918.1640000000007</v>
      </c>
      <c r="Y25" s="42">
        <f>SUM(Y26:Y28)</f>
        <v>4727.7152614200004</v>
      </c>
      <c r="Z25" s="42">
        <f>Y25-X25</f>
        <v>-190.44873858000028</v>
      </c>
      <c r="AA25" s="43">
        <f>Z25/X25</f>
        <v>-3.8723543700454124E-2</v>
      </c>
      <c r="AB25" s="42" t="s">
        <v>32</v>
      </c>
      <c r="AC25" s="44">
        <f>SUM(AC26:AC28)</f>
        <v>5344.6639999999998</v>
      </c>
      <c r="AD25" s="44">
        <f>SUM(AD26:AD28)</f>
        <v>4700.4343176500006</v>
      </c>
      <c r="AE25" s="42">
        <f>AD25-AC25</f>
        <v>-644.22968234999917</v>
      </c>
      <c r="AF25" s="43">
        <f>AE25/AC25</f>
        <v>-0.12053698461680644</v>
      </c>
      <c r="AG25" s="42" t="s">
        <v>32</v>
      </c>
    </row>
    <row r="26" spans="1:33" s="30" customFormat="1" ht="31.5" x14ac:dyDescent="0.25">
      <c r="A26" s="45" t="s">
        <v>35</v>
      </c>
      <c r="B26" s="46" t="s">
        <v>36</v>
      </c>
      <c r="C26" s="47" t="s">
        <v>31</v>
      </c>
      <c r="D26" s="48">
        <f t="shared" ref="D26:E29" si="3">SUM(I26,N26,S26,X26,AC26)</f>
        <v>24002.222999999998</v>
      </c>
      <c r="E26" s="48">
        <f t="shared" si="3"/>
        <v>23983.972268200003</v>
      </c>
      <c r="F26" s="42">
        <f t="shared" si="1"/>
        <v>-18.250731799995265</v>
      </c>
      <c r="G26" s="43">
        <f>F26/D26</f>
        <v>-7.6037672843866442E-4</v>
      </c>
      <c r="H26" s="48" t="s">
        <v>32</v>
      </c>
      <c r="I26" s="44">
        <v>12025.901</v>
      </c>
      <c r="J26" s="44">
        <v>12803.166126530001</v>
      </c>
      <c r="K26" s="42">
        <f t="shared" si="2"/>
        <v>777.265126530001</v>
      </c>
      <c r="L26" s="43">
        <f>K26/I26</f>
        <v>6.4632589818426164E-2</v>
      </c>
      <c r="M26" s="48" t="s">
        <v>37</v>
      </c>
      <c r="N26" s="48" t="s">
        <v>32</v>
      </c>
      <c r="O26" s="48" t="s">
        <v>32</v>
      </c>
      <c r="P26" s="48" t="s">
        <v>32</v>
      </c>
      <c r="Q26" s="49" t="s">
        <v>32</v>
      </c>
      <c r="R26" s="48" t="s">
        <v>32</v>
      </c>
      <c r="S26" s="44">
        <v>5506.8810000000003</v>
      </c>
      <c r="T26" s="44">
        <v>5351.0602475300002</v>
      </c>
      <c r="U26" s="42">
        <f>T26-S26</f>
        <v>-155.82075247000012</v>
      </c>
      <c r="V26" s="43">
        <f>U26/S26</f>
        <v>-2.8295645478810982E-2</v>
      </c>
      <c r="W26" s="48" t="s">
        <v>32</v>
      </c>
      <c r="X26" s="44">
        <v>3089.3</v>
      </c>
      <c r="Y26" s="44">
        <v>2877.7505722599999</v>
      </c>
      <c r="Z26" s="42">
        <f>Y26-X26</f>
        <v>-211.54942774000028</v>
      </c>
      <c r="AA26" s="43">
        <f>Z26/X26</f>
        <v>-6.8478110814747764E-2</v>
      </c>
      <c r="AB26" s="48" t="s">
        <v>38</v>
      </c>
      <c r="AC26" s="44">
        <v>3380.1410000000001</v>
      </c>
      <c r="AD26" s="44">
        <v>2951.9953218800001</v>
      </c>
      <c r="AE26" s="42">
        <f>AD26-AC26</f>
        <v>-428.14567811999996</v>
      </c>
      <c r="AF26" s="43">
        <f>AE26/AC26</f>
        <v>-0.12666503501481149</v>
      </c>
      <c r="AG26" s="48" t="s">
        <v>39</v>
      </c>
    </row>
    <row r="27" spans="1:33" s="30" customFormat="1" ht="31.5" x14ac:dyDescent="0.25">
      <c r="A27" s="45" t="s">
        <v>40</v>
      </c>
      <c r="B27" s="46" t="s">
        <v>41</v>
      </c>
      <c r="C27" s="47" t="s">
        <v>31</v>
      </c>
      <c r="D27" s="48">
        <f t="shared" si="3"/>
        <v>15489.554000000002</v>
      </c>
      <c r="E27" s="48">
        <f t="shared" si="3"/>
        <v>15205.305526460003</v>
      </c>
      <c r="F27" s="42">
        <f t="shared" si="1"/>
        <v>-284.2484735399994</v>
      </c>
      <c r="G27" s="43">
        <f>F27/D27</f>
        <v>-1.835097857175225E-2</v>
      </c>
      <c r="H27" s="48" t="s">
        <v>32</v>
      </c>
      <c r="I27" s="50">
        <v>9009.8150000000005</v>
      </c>
      <c r="J27" s="50">
        <v>8935.2207098100007</v>
      </c>
      <c r="K27" s="42">
        <f t="shared" si="2"/>
        <v>-74.594290189999811</v>
      </c>
      <c r="L27" s="43">
        <f>K27/I27</f>
        <v>-8.2792255101797104E-3</v>
      </c>
      <c r="M27" s="48" t="s">
        <v>32</v>
      </c>
      <c r="N27" s="48" t="s">
        <v>32</v>
      </c>
      <c r="O27" s="48" t="s">
        <v>32</v>
      </c>
      <c r="P27" s="48" t="s">
        <v>32</v>
      </c>
      <c r="Q27" s="49" t="s">
        <v>32</v>
      </c>
      <c r="R27" s="48" t="s">
        <v>32</v>
      </c>
      <c r="S27" s="50">
        <v>2686.3519999999999</v>
      </c>
      <c r="T27" s="50">
        <v>2671.6811317199999</v>
      </c>
      <c r="U27" s="42">
        <f>T27-S27</f>
        <v>-14.670868279999922</v>
      </c>
      <c r="V27" s="43">
        <f>U27/S27</f>
        <v>-5.4612605794028199E-3</v>
      </c>
      <c r="W27" s="48" t="s">
        <v>32</v>
      </c>
      <c r="X27" s="50">
        <v>1828.8640000000005</v>
      </c>
      <c r="Y27" s="50">
        <v>1849.96468916</v>
      </c>
      <c r="Z27" s="42">
        <f>Y27-X27</f>
        <v>21.100689159999547</v>
      </c>
      <c r="AA27" s="43">
        <f>Z27/X27</f>
        <v>1.1537593369435639E-2</v>
      </c>
      <c r="AB27" s="48" t="s">
        <v>32</v>
      </c>
      <c r="AC27" s="50">
        <v>1964.5229999999997</v>
      </c>
      <c r="AD27" s="50">
        <v>1748.43899577</v>
      </c>
      <c r="AE27" s="42">
        <f>AD27-AC27</f>
        <v>-216.08400422999966</v>
      </c>
      <c r="AF27" s="43">
        <f>AE27/AC27</f>
        <v>-0.10999311498516419</v>
      </c>
      <c r="AG27" s="48" t="s">
        <v>42</v>
      </c>
    </row>
    <row r="28" spans="1:33" s="30" customFormat="1" ht="72.75" customHeight="1" x14ac:dyDescent="0.25">
      <c r="A28" s="45" t="s">
        <v>43</v>
      </c>
      <c r="B28" s="46" t="s">
        <v>44</v>
      </c>
      <c r="C28" s="47" t="s">
        <v>31</v>
      </c>
      <c r="D28" s="48">
        <f t="shared" si="3"/>
        <v>1493.145</v>
      </c>
      <c r="E28" s="48">
        <f t="shared" si="3"/>
        <v>1483.51777745</v>
      </c>
      <c r="F28" s="42">
        <f t="shared" si="1"/>
        <v>-9.6272225499999422</v>
      </c>
      <c r="G28" s="43">
        <f>F28/D28</f>
        <v>-6.44761396247514E-3</v>
      </c>
      <c r="H28" s="48" t="s">
        <v>32</v>
      </c>
      <c r="I28" s="44">
        <v>1493.145</v>
      </c>
      <c r="J28" s="44">
        <v>1483.51777745</v>
      </c>
      <c r="K28" s="42">
        <f t="shared" si="2"/>
        <v>-9.6272225499999422</v>
      </c>
      <c r="L28" s="43">
        <f>K28/I28</f>
        <v>-6.44761396247514E-3</v>
      </c>
      <c r="M28" s="48" t="s">
        <v>32</v>
      </c>
      <c r="N28" s="48" t="s">
        <v>32</v>
      </c>
      <c r="O28" s="48" t="s">
        <v>32</v>
      </c>
      <c r="P28" s="48" t="s">
        <v>32</v>
      </c>
      <c r="Q28" s="49" t="s">
        <v>32</v>
      </c>
      <c r="R28" s="48" t="s">
        <v>32</v>
      </c>
      <c r="S28" s="44" t="s">
        <v>32</v>
      </c>
      <c r="T28" s="44" t="s">
        <v>32</v>
      </c>
      <c r="U28" s="44" t="s">
        <v>32</v>
      </c>
      <c r="V28" s="44" t="s">
        <v>32</v>
      </c>
      <c r="W28" s="48" t="s">
        <v>32</v>
      </c>
      <c r="X28" s="44" t="s">
        <v>32</v>
      </c>
      <c r="Y28" s="44" t="s">
        <v>32</v>
      </c>
      <c r="Z28" s="44" t="s">
        <v>32</v>
      </c>
      <c r="AA28" s="44" t="s">
        <v>32</v>
      </c>
      <c r="AB28" s="48" t="s">
        <v>32</v>
      </c>
      <c r="AC28" s="44" t="s">
        <v>32</v>
      </c>
      <c r="AD28" s="44" t="s">
        <v>32</v>
      </c>
      <c r="AE28" s="44" t="s">
        <v>32</v>
      </c>
      <c r="AF28" s="44" t="s">
        <v>32</v>
      </c>
      <c r="AG28" s="48" t="s">
        <v>32</v>
      </c>
    </row>
    <row r="29" spans="1:33" s="30" customFormat="1" x14ac:dyDescent="0.25">
      <c r="A29" s="45" t="s">
        <v>45</v>
      </c>
      <c r="B29" s="46" t="s">
        <v>46</v>
      </c>
      <c r="C29" s="47" t="s">
        <v>31</v>
      </c>
      <c r="D29" s="48">
        <f t="shared" si="3"/>
        <v>0</v>
      </c>
      <c r="E29" s="48">
        <f t="shared" si="3"/>
        <v>0</v>
      </c>
      <c r="F29" s="42">
        <f t="shared" si="1"/>
        <v>0</v>
      </c>
      <c r="G29" s="43">
        <v>0</v>
      </c>
      <c r="H29" s="48" t="s">
        <v>32</v>
      </c>
      <c r="I29" s="44">
        <v>0</v>
      </c>
      <c r="J29" s="44">
        <v>0</v>
      </c>
      <c r="K29" s="42">
        <f t="shared" si="2"/>
        <v>0</v>
      </c>
      <c r="L29" s="43">
        <v>0</v>
      </c>
      <c r="M29" s="48" t="s">
        <v>32</v>
      </c>
      <c r="N29" s="44">
        <v>0</v>
      </c>
      <c r="O29" s="44">
        <v>0</v>
      </c>
      <c r="P29" s="48">
        <f>O29-N29</f>
        <v>0</v>
      </c>
      <c r="Q29" s="49">
        <v>0</v>
      </c>
      <c r="R29" s="48" t="s">
        <v>32</v>
      </c>
      <c r="S29" s="44">
        <v>0</v>
      </c>
      <c r="T29" s="44">
        <v>0</v>
      </c>
      <c r="U29" s="42">
        <f>T29-S29</f>
        <v>0</v>
      </c>
      <c r="V29" s="43">
        <v>0</v>
      </c>
      <c r="W29" s="48" t="s">
        <v>32</v>
      </c>
      <c r="X29" s="44">
        <v>0</v>
      </c>
      <c r="Y29" s="44">
        <v>0</v>
      </c>
      <c r="Z29" s="42">
        <f>Y29-X29</f>
        <v>0</v>
      </c>
      <c r="AA29" s="43">
        <v>0</v>
      </c>
      <c r="AB29" s="48" t="s">
        <v>32</v>
      </c>
      <c r="AC29" s="44">
        <v>0</v>
      </c>
      <c r="AD29" s="44">
        <v>0</v>
      </c>
      <c r="AE29" s="42">
        <f>AD29-AC29</f>
        <v>0</v>
      </c>
      <c r="AF29" s="43">
        <v>0</v>
      </c>
      <c r="AG29" s="48" t="s">
        <v>32</v>
      </c>
    </row>
    <row r="30" spans="1:33" s="30" customFormat="1" x14ac:dyDescent="0.25">
      <c r="A30" s="45" t="s">
        <v>47</v>
      </c>
      <c r="B30" s="46" t="s">
        <v>48</v>
      </c>
      <c r="C30" s="47" t="s">
        <v>31</v>
      </c>
      <c r="D30" s="48" t="s">
        <v>32</v>
      </c>
      <c r="E30" s="48" t="s">
        <v>32</v>
      </c>
      <c r="F30" s="48" t="s">
        <v>32</v>
      </c>
      <c r="G30" s="49" t="s">
        <v>32</v>
      </c>
      <c r="H30" s="48" t="s">
        <v>32</v>
      </c>
      <c r="I30" s="50" t="s">
        <v>32</v>
      </c>
      <c r="J30" s="50" t="s">
        <v>32</v>
      </c>
      <c r="K30" s="50" t="s">
        <v>32</v>
      </c>
      <c r="L30" s="50" t="s">
        <v>32</v>
      </c>
      <c r="M30" s="48" t="s">
        <v>32</v>
      </c>
      <c r="N30" s="48" t="s">
        <v>32</v>
      </c>
      <c r="O30" s="48" t="s">
        <v>32</v>
      </c>
      <c r="P30" s="48" t="s">
        <v>32</v>
      </c>
      <c r="Q30" s="49" t="s">
        <v>32</v>
      </c>
      <c r="R30" s="48" t="s">
        <v>32</v>
      </c>
      <c r="S30" s="51" t="s">
        <v>32</v>
      </c>
      <c r="T30" s="51" t="s">
        <v>32</v>
      </c>
      <c r="U30" s="51" t="s">
        <v>32</v>
      </c>
      <c r="V30" s="51" t="s">
        <v>32</v>
      </c>
      <c r="W30" s="48" t="s">
        <v>32</v>
      </c>
      <c r="X30" s="51" t="s">
        <v>32</v>
      </c>
      <c r="Y30" s="50" t="s">
        <v>32</v>
      </c>
      <c r="Z30" s="50" t="s">
        <v>32</v>
      </c>
      <c r="AA30" s="50" t="s">
        <v>32</v>
      </c>
      <c r="AB30" s="48" t="s">
        <v>32</v>
      </c>
      <c r="AC30" s="51" t="s">
        <v>32</v>
      </c>
      <c r="AD30" s="50" t="s">
        <v>32</v>
      </c>
      <c r="AE30" s="50" t="s">
        <v>32</v>
      </c>
      <c r="AF30" s="50" t="s">
        <v>32</v>
      </c>
      <c r="AG30" s="48" t="s">
        <v>32</v>
      </c>
    </row>
    <row r="31" spans="1:33" s="30" customFormat="1" x14ac:dyDescent="0.25">
      <c r="A31" s="45" t="s">
        <v>49</v>
      </c>
      <c r="B31" s="46" t="s">
        <v>50</v>
      </c>
      <c r="C31" s="47" t="s">
        <v>31</v>
      </c>
      <c r="D31" s="44">
        <f>SUM(I31,N31,S31,X31,AC31)</f>
        <v>0</v>
      </c>
      <c r="E31" s="42">
        <f>SUM(J31,O31,T31,Y31,AD31)</f>
        <v>0</v>
      </c>
      <c r="F31" s="42">
        <f>E31-D31</f>
        <v>0</v>
      </c>
      <c r="G31" s="43">
        <v>0</v>
      </c>
      <c r="H31" s="48" t="s">
        <v>32</v>
      </c>
      <c r="I31" s="44">
        <v>0</v>
      </c>
      <c r="J31" s="44">
        <v>0</v>
      </c>
      <c r="K31" s="42">
        <f>J31-I31</f>
        <v>0</v>
      </c>
      <c r="L31" s="43">
        <v>0</v>
      </c>
      <c r="M31" s="48" t="s">
        <v>32</v>
      </c>
      <c r="N31" s="44">
        <v>0</v>
      </c>
      <c r="O31" s="44">
        <v>0</v>
      </c>
      <c r="P31" s="48">
        <f>O31-N31</f>
        <v>0</v>
      </c>
      <c r="Q31" s="49">
        <v>0</v>
      </c>
      <c r="R31" s="48" t="s">
        <v>32</v>
      </c>
      <c r="S31" s="44">
        <v>0</v>
      </c>
      <c r="T31" s="44">
        <v>0</v>
      </c>
      <c r="U31" s="42">
        <f>T31-S31</f>
        <v>0</v>
      </c>
      <c r="V31" s="43">
        <v>0</v>
      </c>
      <c r="W31" s="48" t="s">
        <v>32</v>
      </c>
      <c r="X31" s="44">
        <v>0</v>
      </c>
      <c r="Y31" s="44">
        <v>0</v>
      </c>
      <c r="Z31" s="42">
        <f>Y31-X31</f>
        <v>0</v>
      </c>
      <c r="AA31" s="43">
        <v>0</v>
      </c>
      <c r="AB31" s="48" t="s">
        <v>32</v>
      </c>
      <c r="AC31" s="44">
        <v>0</v>
      </c>
      <c r="AD31" s="44">
        <v>0</v>
      </c>
      <c r="AE31" s="42">
        <f>AD31-AC31</f>
        <v>0</v>
      </c>
      <c r="AF31" s="43">
        <v>0</v>
      </c>
      <c r="AG31" s="48" t="s">
        <v>32</v>
      </c>
    </row>
    <row r="32" spans="1:33" s="30" customFormat="1" ht="47.25" x14ac:dyDescent="0.25">
      <c r="A32" s="45" t="s">
        <v>51</v>
      </c>
      <c r="B32" s="46" t="s">
        <v>52</v>
      </c>
      <c r="C32" s="47" t="s">
        <v>31</v>
      </c>
      <c r="D32" s="44">
        <f>SUM(I32,N32,S32,X32,AC32)</f>
        <v>102.84699999999999</v>
      </c>
      <c r="E32" s="42">
        <f>SUM(J32,O32,T32,Y32,AD32)</f>
        <v>136.49775714</v>
      </c>
      <c r="F32" s="42">
        <f>E32-D32</f>
        <v>33.65075714000001</v>
      </c>
      <c r="G32" s="43">
        <f>F32/D32</f>
        <v>0.32719240366758401</v>
      </c>
      <c r="H32" s="48" t="s">
        <v>53</v>
      </c>
      <c r="I32" s="44">
        <v>90</v>
      </c>
      <c r="J32" s="44">
        <v>86.259156099999998</v>
      </c>
      <c r="K32" s="42">
        <f>J32-I32</f>
        <v>-3.7408439000000016</v>
      </c>
      <c r="L32" s="43">
        <f>K32/I32</f>
        <v>-4.1564932222222239E-2</v>
      </c>
      <c r="M32" s="48" t="s">
        <v>32</v>
      </c>
      <c r="N32" s="44">
        <v>0</v>
      </c>
      <c r="O32" s="44">
        <v>5.0627220499999996</v>
      </c>
      <c r="P32" s="48">
        <f>O32-N32</f>
        <v>5.0627220499999996</v>
      </c>
      <c r="Q32" s="49">
        <v>1</v>
      </c>
      <c r="R32" s="48" t="s">
        <v>54</v>
      </c>
      <c r="S32" s="44">
        <v>12.847</v>
      </c>
      <c r="T32" s="44">
        <v>45.175878990000001</v>
      </c>
      <c r="U32" s="42">
        <f>T32-S32</f>
        <v>32.32887899</v>
      </c>
      <c r="V32" s="43">
        <f>U32/S32</f>
        <v>2.5164535681482061</v>
      </c>
      <c r="W32" s="48" t="s">
        <v>53</v>
      </c>
      <c r="X32" s="44">
        <v>0</v>
      </c>
      <c r="Y32" s="44">
        <v>0</v>
      </c>
      <c r="Z32" s="42">
        <f>Y32-X32</f>
        <v>0</v>
      </c>
      <c r="AA32" s="43">
        <v>0</v>
      </c>
      <c r="AB32" s="48" t="s">
        <v>32</v>
      </c>
      <c r="AC32" s="44">
        <v>0</v>
      </c>
      <c r="AD32" s="44">
        <v>0</v>
      </c>
      <c r="AE32" s="42">
        <f>AD32-AC32</f>
        <v>0</v>
      </c>
      <c r="AF32" s="43">
        <v>0</v>
      </c>
      <c r="AG32" s="48" t="s">
        <v>32</v>
      </c>
    </row>
    <row r="33" spans="1:33" s="30" customFormat="1" x14ac:dyDescent="0.25">
      <c r="A33" s="45" t="s">
        <v>55</v>
      </c>
      <c r="B33" s="46" t="s">
        <v>56</v>
      </c>
      <c r="C33" s="47" t="s">
        <v>31</v>
      </c>
      <c r="D33" s="48" t="s">
        <v>32</v>
      </c>
      <c r="E33" s="48" t="s">
        <v>32</v>
      </c>
      <c r="F33" s="42" t="s">
        <v>32</v>
      </c>
      <c r="G33" s="43" t="s">
        <v>32</v>
      </c>
      <c r="H33" s="48" t="s">
        <v>32</v>
      </c>
      <c r="I33" s="50" t="s">
        <v>32</v>
      </c>
      <c r="J33" s="50" t="s">
        <v>32</v>
      </c>
      <c r="K33" s="50" t="s">
        <v>32</v>
      </c>
      <c r="L33" s="50" t="s">
        <v>32</v>
      </c>
      <c r="M33" s="48" t="s">
        <v>32</v>
      </c>
      <c r="N33" s="48" t="s">
        <v>32</v>
      </c>
      <c r="O33" s="48" t="s">
        <v>32</v>
      </c>
      <c r="P33" s="48" t="s">
        <v>32</v>
      </c>
      <c r="Q33" s="49" t="s">
        <v>32</v>
      </c>
      <c r="R33" s="48" t="s">
        <v>32</v>
      </c>
      <c r="S33" s="48" t="s">
        <v>32</v>
      </c>
      <c r="T33" s="48" t="s">
        <v>32</v>
      </c>
      <c r="U33" s="48" t="s">
        <v>32</v>
      </c>
      <c r="V33" s="48" t="s">
        <v>32</v>
      </c>
      <c r="W33" s="48" t="s">
        <v>32</v>
      </c>
      <c r="X33" s="48" t="s">
        <v>32</v>
      </c>
      <c r="Y33" s="48" t="s">
        <v>32</v>
      </c>
      <c r="Z33" s="48" t="s">
        <v>32</v>
      </c>
      <c r="AA33" s="48" t="s">
        <v>32</v>
      </c>
      <c r="AB33" s="48" t="s">
        <v>32</v>
      </c>
      <c r="AC33" s="51" t="s">
        <v>32</v>
      </c>
      <c r="AD33" s="51" t="s">
        <v>32</v>
      </c>
      <c r="AE33" s="51" t="s">
        <v>32</v>
      </c>
      <c r="AF33" s="51" t="s">
        <v>32</v>
      </c>
      <c r="AG33" s="48" t="s">
        <v>32</v>
      </c>
    </row>
    <row r="34" spans="1:33" s="30" customFormat="1" ht="47.25" x14ac:dyDescent="0.25">
      <c r="A34" s="45" t="s">
        <v>57</v>
      </c>
      <c r="B34" s="46" t="s">
        <v>58</v>
      </c>
      <c r="C34" s="47" t="s">
        <v>31</v>
      </c>
      <c r="D34" s="44">
        <f>SUM(I34,N34,S34,X34,AC34)</f>
        <v>25531.279000000002</v>
      </c>
      <c r="E34" s="42">
        <f>SUM(J34,O34,T34,Y34,AD34)</f>
        <v>26089.920126089997</v>
      </c>
      <c r="F34" s="42">
        <f>E34-D34</f>
        <v>558.64112608999494</v>
      </c>
      <c r="G34" s="43">
        <f>F34/D34</f>
        <v>2.1880655727822915E-2</v>
      </c>
      <c r="H34" s="48" t="s">
        <v>32</v>
      </c>
      <c r="I34" s="44">
        <v>11940.726000000001</v>
      </c>
      <c r="J34" s="44">
        <v>11967.92252611</v>
      </c>
      <c r="K34" s="42">
        <f>J34-I34</f>
        <v>27.196526109999468</v>
      </c>
      <c r="L34" s="43">
        <f>K34/I34</f>
        <v>2.2776275169532796E-3</v>
      </c>
      <c r="M34" s="48" t="s">
        <v>32</v>
      </c>
      <c r="N34" s="44">
        <v>1172.0899999999999</v>
      </c>
      <c r="O34" s="44">
        <v>1161.2748156600001</v>
      </c>
      <c r="P34" s="48">
        <f>O34-N34</f>
        <v>-10.81518433999986</v>
      </c>
      <c r="Q34" s="49">
        <f>P34/N34</f>
        <v>-9.2272644080231558E-3</v>
      </c>
      <c r="R34" s="48" t="s">
        <v>32</v>
      </c>
      <c r="S34" s="44">
        <v>6279.2830000000004</v>
      </c>
      <c r="T34" s="44">
        <v>6532.5210401799995</v>
      </c>
      <c r="U34" s="42">
        <f>T34-S34</f>
        <v>253.23804017999919</v>
      </c>
      <c r="V34" s="43">
        <f>U34/S34</f>
        <v>4.0329133147844934E-2</v>
      </c>
      <c r="W34" s="48" t="s">
        <v>59</v>
      </c>
      <c r="X34" s="44">
        <v>3726.5940000000001</v>
      </c>
      <c r="Y34" s="44">
        <v>3806.3622976299998</v>
      </c>
      <c r="Z34" s="42">
        <f>Y34-X34</f>
        <v>79.768297629999779</v>
      </c>
      <c r="AA34" s="43">
        <f>Z34/X34</f>
        <v>2.1405148408976074E-2</v>
      </c>
      <c r="AB34" s="48" t="s">
        <v>32</v>
      </c>
      <c r="AC34" s="44">
        <v>2412.5859999999998</v>
      </c>
      <c r="AD34" s="44">
        <v>2621.83944651</v>
      </c>
      <c r="AE34" s="42">
        <f>AD34-AC34</f>
        <v>209.25344651000023</v>
      </c>
      <c r="AF34" s="43">
        <f>AE34/AC34</f>
        <v>8.6734088032509621E-2</v>
      </c>
      <c r="AG34" s="48" t="s">
        <v>60</v>
      </c>
    </row>
    <row r="35" spans="1:33" s="30" customFormat="1" ht="31.5" x14ac:dyDescent="0.25">
      <c r="A35" s="45" t="s">
        <v>61</v>
      </c>
      <c r="B35" s="46" t="s">
        <v>62</v>
      </c>
      <c r="C35" s="47" t="s">
        <v>31</v>
      </c>
      <c r="D35" s="48" t="s">
        <v>32</v>
      </c>
      <c r="E35" s="48" t="s">
        <v>32</v>
      </c>
      <c r="F35" s="48" t="s">
        <v>32</v>
      </c>
      <c r="G35" s="49" t="s">
        <v>32</v>
      </c>
      <c r="H35" s="48" t="s">
        <v>32</v>
      </c>
      <c r="I35" s="50" t="s">
        <v>32</v>
      </c>
      <c r="J35" s="50" t="s">
        <v>32</v>
      </c>
      <c r="K35" s="50" t="s">
        <v>32</v>
      </c>
      <c r="L35" s="50" t="s">
        <v>32</v>
      </c>
      <c r="M35" s="48" t="s">
        <v>32</v>
      </c>
      <c r="N35" s="48" t="s">
        <v>32</v>
      </c>
      <c r="O35" s="48" t="s">
        <v>32</v>
      </c>
      <c r="P35" s="48" t="s">
        <v>32</v>
      </c>
      <c r="Q35" s="49" t="s">
        <v>32</v>
      </c>
      <c r="R35" s="48" t="s">
        <v>32</v>
      </c>
      <c r="S35" s="48" t="s">
        <v>32</v>
      </c>
      <c r="T35" s="48" t="s">
        <v>32</v>
      </c>
      <c r="U35" s="48" t="s">
        <v>32</v>
      </c>
      <c r="V35" s="48" t="s">
        <v>32</v>
      </c>
      <c r="W35" s="48" t="s">
        <v>32</v>
      </c>
      <c r="X35" s="48" t="s">
        <v>32</v>
      </c>
      <c r="Y35" s="50" t="s">
        <v>32</v>
      </c>
      <c r="Z35" s="50" t="s">
        <v>32</v>
      </c>
      <c r="AA35" s="50" t="s">
        <v>32</v>
      </c>
      <c r="AB35" s="48" t="s">
        <v>32</v>
      </c>
      <c r="AC35" s="48" t="s">
        <v>32</v>
      </c>
      <c r="AD35" s="50" t="s">
        <v>32</v>
      </c>
      <c r="AE35" s="50" t="s">
        <v>32</v>
      </c>
      <c r="AF35" s="50" t="s">
        <v>32</v>
      </c>
      <c r="AG35" s="48" t="s">
        <v>32</v>
      </c>
    </row>
    <row r="36" spans="1:33" s="30" customFormat="1" x14ac:dyDescent="0.25">
      <c r="A36" s="45" t="s">
        <v>63</v>
      </c>
      <c r="B36" s="46" t="s">
        <v>64</v>
      </c>
      <c r="C36" s="47" t="s">
        <v>31</v>
      </c>
      <c r="D36" s="48" t="s">
        <v>32</v>
      </c>
      <c r="E36" s="48" t="s">
        <v>32</v>
      </c>
      <c r="F36" s="48" t="s">
        <v>32</v>
      </c>
      <c r="G36" s="49" t="s">
        <v>32</v>
      </c>
      <c r="H36" s="48" t="s">
        <v>32</v>
      </c>
      <c r="I36" s="50" t="s">
        <v>32</v>
      </c>
      <c r="J36" s="50" t="s">
        <v>32</v>
      </c>
      <c r="K36" s="50" t="s">
        <v>32</v>
      </c>
      <c r="L36" s="50" t="s">
        <v>32</v>
      </c>
      <c r="M36" s="48" t="s">
        <v>32</v>
      </c>
      <c r="N36" s="48" t="s">
        <v>32</v>
      </c>
      <c r="O36" s="48" t="s">
        <v>32</v>
      </c>
      <c r="P36" s="48" t="s">
        <v>32</v>
      </c>
      <c r="Q36" s="49" t="s">
        <v>32</v>
      </c>
      <c r="R36" s="48" t="s">
        <v>32</v>
      </c>
      <c r="S36" s="48" t="s">
        <v>32</v>
      </c>
      <c r="T36" s="48" t="s">
        <v>32</v>
      </c>
      <c r="U36" s="48" t="s">
        <v>32</v>
      </c>
      <c r="V36" s="48" t="s">
        <v>32</v>
      </c>
      <c r="W36" s="48" t="s">
        <v>32</v>
      </c>
      <c r="X36" s="48" t="s">
        <v>32</v>
      </c>
      <c r="Y36" s="50" t="s">
        <v>32</v>
      </c>
      <c r="Z36" s="50" t="s">
        <v>32</v>
      </c>
      <c r="AA36" s="50" t="s">
        <v>32</v>
      </c>
      <c r="AB36" s="48" t="s">
        <v>32</v>
      </c>
      <c r="AC36" s="48" t="s">
        <v>32</v>
      </c>
      <c r="AD36" s="50" t="s">
        <v>32</v>
      </c>
      <c r="AE36" s="50" t="s">
        <v>32</v>
      </c>
      <c r="AF36" s="50" t="s">
        <v>32</v>
      </c>
      <c r="AG36" s="48" t="s">
        <v>32</v>
      </c>
    </row>
    <row r="37" spans="1:33" s="30" customFormat="1" x14ac:dyDescent="0.25">
      <c r="A37" s="45" t="s">
        <v>65</v>
      </c>
      <c r="B37" s="46" t="s">
        <v>66</v>
      </c>
      <c r="C37" s="47" t="s">
        <v>31</v>
      </c>
      <c r="D37" s="48" t="s">
        <v>32</v>
      </c>
      <c r="E37" s="48" t="s">
        <v>32</v>
      </c>
      <c r="F37" s="48" t="s">
        <v>32</v>
      </c>
      <c r="G37" s="49" t="s">
        <v>32</v>
      </c>
      <c r="H37" s="48" t="s">
        <v>32</v>
      </c>
      <c r="I37" s="50" t="s">
        <v>32</v>
      </c>
      <c r="J37" s="50" t="s">
        <v>32</v>
      </c>
      <c r="K37" s="50" t="s">
        <v>32</v>
      </c>
      <c r="L37" s="50" t="s">
        <v>32</v>
      </c>
      <c r="M37" s="48" t="s">
        <v>32</v>
      </c>
      <c r="N37" s="48" t="s">
        <v>32</v>
      </c>
      <c r="O37" s="48" t="s">
        <v>32</v>
      </c>
      <c r="P37" s="48" t="s">
        <v>32</v>
      </c>
      <c r="Q37" s="49" t="s">
        <v>32</v>
      </c>
      <c r="R37" s="48" t="s">
        <v>32</v>
      </c>
      <c r="S37" s="48" t="s">
        <v>32</v>
      </c>
      <c r="T37" s="48" t="s">
        <v>32</v>
      </c>
      <c r="U37" s="48" t="s">
        <v>32</v>
      </c>
      <c r="V37" s="48" t="s">
        <v>32</v>
      </c>
      <c r="W37" s="48" t="s">
        <v>32</v>
      </c>
      <c r="X37" s="48" t="s">
        <v>32</v>
      </c>
      <c r="Y37" s="50" t="s">
        <v>32</v>
      </c>
      <c r="Z37" s="50" t="s">
        <v>32</v>
      </c>
      <c r="AA37" s="50" t="s">
        <v>32</v>
      </c>
      <c r="AB37" s="48" t="s">
        <v>32</v>
      </c>
      <c r="AC37" s="48" t="s">
        <v>32</v>
      </c>
      <c r="AD37" s="50" t="s">
        <v>32</v>
      </c>
      <c r="AE37" s="50" t="s">
        <v>32</v>
      </c>
      <c r="AF37" s="50" t="s">
        <v>32</v>
      </c>
      <c r="AG37" s="48" t="s">
        <v>32</v>
      </c>
    </row>
    <row r="38" spans="1:33" s="30" customFormat="1" ht="174" thickBot="1" x14ac:dyDescent="0.3">
      <c r="A38" s="52" t="s">
        <v>67</v>
      </c>
      <c r="B38" s="53" t="s">
        <v>68</v>
      </c>
      <c r="C38" s="54" t="s">
        <v>31</v>
      </c>
      <c r="D38" s="44">
        <f>SUM(I38,N38,S38,X38,AC38)</f>
        <v>13206.732000000002</v>
      </c>
      <c r="E38" s="42">
        <f>SUM(J38,O38,T38,Y38,AD38)</f>
        <v>13275.26123491</v>
      </c>
      <c r="F38" s="42">
        <f t="shared" ref="F38:F44" si="4">E38-D38</f>
        <v>68.529234909998195</v>
      </c>
      <c r="G38" s="43">
        <f t="shared" ref="G38:G43" si="5">F38/D38</f>
        <v>5.1889623345122912E-3</v>
      </c>
      <c r="H38" s="55" t="s">
        <v>32</v>
      </c>
      <c r="I38" s="44">
        <v>2625.297</v>
      </c>
      <c r="J38" s="44">
        <v>2738.1821273</v>
      </c>
      <c r="K38" s="42">
        <f t="shared" ref="K38:K44" si="6">J38-I38</f>
        <v>112.88512730000002</v>
      </c>
      <c r="L38" s="43">
        <f t="shared" ref="L38:L43" si="7">K38/I38</f>
        <v>4.299899299012646E-2</v>
      </c>
      <c r="M38" s="55" t="s">
        <v>69</v>
      </c>
      <c r="N38" s="44">
        <v>261.01600000000002</v>
      </c>
      <c r="O38" s="44">
        <v>249.53314312000001</v>
      </c>
      <c r="P38" s="55">
        <f>O38-N38</f>
        <v>-11.482856880000014</v>
      </c>
      <c r="Q38" s="56">
        <f>P38/N38</f>
        <v>-4.3992923345695337E-2</v>
      </c>
      <c r="R38" s="55" t="s">
        <v>70</v>
      </c>
      <c r="S38" s="44">
        <v>10058.288</v>
      </c>
      <c r="T38" s="44">
        <v>10023.019820670001</v>
      </c>
      <c r="U38" s="42">
        <f>T38-S38</f>
        <v>-35.268179329999839</v>
      </c>
      <c r="V38" s="43">
        <f>U38/S38</f>
        <v>-3.5063799455732265E-3</v>
      </c>
      <c r="W38" s="55" t="s">
        <v>32</v>
      </c>
      <c r="X38" s="44">
        <v>21.806999999999999</v>
      </c>
      <c r="Y38" s="57">
        <v>27.484761710000001</v>
      </c>
      <c r="Z38" s="42">
        <f>Y38-X38</f>
        <v>5.6777617100000022</v>
      </c>
      <c r="AA38" s="43">
        <f>Z38/X38</f>
        <v>0.26036418168478026</v>
      </c>
      <c r="AB38" s="55" t="s">
        <v>71</v>
      </c>
      <c r="AC38" s="44">
        <v>240.32400000000001</v>
      </c>
      <c r="AD38" s="57">
        <v>237.04138211</v>
      </c>
      <c r="AE38" s="42">
        <f>AD38-AC38</f>
        <v>-3.2826178900000116</v>
      </c>
      <c r="AF38" s="43">
        <f>AE38/AC38</f>
        <v>-1.3659134709808472E-2</v>
      </c>
      <c r="AG38" s="55" t="s">
        <v>32</v>
      </c>
    </row>
    <row r="39" spans="1:33" s="30" customFormat="1" ht="32.25" thickBot="1" x14ac:dyDescent="0.3">
      <c r="A39" s="58" t="s">
        <v>72</v>
      </c>
      <c r="B39" s="59" t="s">
        <v>73</v>
      </c>
      <c r="C39" s="60" t="s">
        <v>31</v>
      </c>
      <c r="D39" s="38">
        <f>SUM(D40,D44,D45,D46,D47,D48,D49,D50,D53)</f>
        <v>84927.801000000007</v>
      </c>
      <c r="E39" s="38">
        <f>SUM(E40,E44,E45,E46,E47,E48,E49,E50,E53)</f>
        <v>88598.463899459995</v>
      </c>
      <c r="F39" s="35">
        <f t="shared" si="4"/>
        <v>3670.6628994599887</v>
      </c>
      <c r="G39" s="36">
        <f t="shared" si="5"/>
        <v>4.3220981306933741E-2</v>
      </c>
      <c r="H39" s="35" t="s">
        <v>32</v>
      </c>
      <c r="I39" s="38">
        <f>SUM(I40,I44,I45,I46,I47,I48,I49,I50,I53)</f>
        <v>39280.426999999996</v>
      </c>
      <c r="J39" s="38">
        <f>SUM(J40,J44,J45,J46,J47,J48,J49,J50,J53)</f>
        <v>40376.857170330004</v>
      </c>
      <c r="K39" s="35">
        <f t="shared" si="6"/>
        <v>1096.430170330008</v>
      </c>
      <c r="L39" s="36">
        <f t="shared" si="7"/>
        <v>2.7912888277156662E-2</v>
      </c>
      <c r="M39" s="35" t="s">
        <v>32</v>
      </c>
      <c r="N39" s="38">
        <f>SUM(N40,N44,N45,N46,N47,N48,N49,N50,N53)</f>
        <v>1645.6189999999999</v>
      </c>
      <c r="O39" s="38">
        <f>SUM(O40,O44,O45,O46,O47,O48,O49,O50,O53)</f>
        <v>1597.3453268800001</v>
      </c>
      <c r="P39" s="35">
        <f>O39-N39</f>
        <v>-48.273673119999785</v>
      </c>
      <c r="Q39" s="36">
        <f>P39/N39</f>
        <v>-2.9334659553638957E-2</v>
      </c>
      <c r="R39" s="35" t="s">
        <v>32</v>
      </c>
      <c r="S39" s="38">
        <f>SUM(S40,S44,S45,S46,S47,S48,S49,S50,S53)</f>
        <v>25829.036</v>
      </c>
      <c r="T39" s="38">
        <f>SUM(T40,T44,T45,T46,T47,T48,T49,T50,T53)</f>
        <v>26244.406418310002</v>
      </c>
      <c r="U39" s="35">
        <f>T39-S39</f>
        <v>415.3704183100017</v>
      </c>
      <c r="V39" s="36">
        <f>U39/S39</f>
        <v>1.6081530038906666E-2</v>
      </c>
      <c r="W39" s="35" t="s">
        <v>32</v>
      </c>
      <c r="X39" s="38">
        <f>SUM(X40,X44,X45,X46,X47,X48,X49,X50,X53)</f>
        <v>9541.143</v>
      </c>
      <c r="Y39" s="38">
        <f>SUM(Y40,Y44,Y45,Y46,Y47,Y48,Y49,Y50,Y53)</f>
        <v>8961.1956589199981</v>
      </c>
      <c r="Z39" s="35">
        <f>Y39-X39</f>
        <v>-579.94734108000193</v>
      </c>
      <c r="AA39" s="36">
        <f>Z39/X39</f>
        <v>-6.0783843306824133E-2</v>
      </c>
      <c r="AB39" s="35" t="s">
        <v>32</v>
      </c>
      <c r="AC39" s="38">
        <f>SUM(AC40,AC44,AC45,AC46,AC47,AC48,AC49,AC50,AC53)</f>
        <v>8631.5760000000009</v>
      </c>
      <c r="AD39" s="38">
        <f>SUM(AD40,AD44,AD45,AD46,AD47,AD48,AD49,AD50,AD53)</f>
        <v>11418.659325019999</v>
      </c>
      <c r="AE39" s="35">
        <f>AD39-AC39</f>
        <v>2787.0833250199976</v>
      </c>
      <c r="AF39" s="36">
        <f>AE39/AC39</f>
        <v>0.32289391010633484</v>
      </c>
      <c r="AG39" s="35" t="s">
        <v>32</v>
      </c>
    </row>
    <row r="40" spans="1:33" s="30" customFormat="1" x14ac:dyDescent="0.25">
      <c r="A40" s="39" t="s">
        <v>74</v>
      </c>
      <c r="B40" s="61" t="s">
        <v>34</v>
      </c>
      <c r="C40" s="41" t="s">
        <v>31</v>
      </c>
      <c r="D40" s="44">
        <f t="shared" ref="D40:E44" si="8">SUM(I40,N40,S40,X40,AC40)</f>
        <v>42930.453999999998</v>
      </c>
      <c r="E40" s="44">
        <f t="shared" si="8"/>
        <v>45093.5240596</v>
      </c>
      <c r="F40" s="42">
        <f t="shared" si="4"/>
        <v>2163.0700596000024</v>
      </c>
      <c r="G40" s="43">
        <f t="shared" si="5"/>
        <v>5.0385445716460454E-2</v>
      </c>
      <c r="H40" s="42" t="s">
        <v>32</v>
      </c>
      <c r="I40" s="44">
        <f>I41+I42+I43</f>
        <v>23150.063000000002</v>
      </c>
      <c r="J40" s="44">
        <f>J41+J42+J43</f>
        <v>23686.553096979998</v>
      </c>
      <c r="K40" s="42">
        <f t="shared" si="6"/>
        <v>536.49009697999645</v>
      </c>
      <c r="L40" s="43">
        <f t="shared" si="7"/>
        <v>2.3174455161525755E-2</v>
      </c>
      <c r="M40" s="42" t="s">
        <v>32</v>
      </c>
      <c r="N40" s="44" t="s">
        <v>32</v>
      </c>
      <c r="O40" s="44" t="s">
        <v>32</v>
      </c>
      <c r="P40" s="42" t="s">
        <v>32</v>
      </c>
      <c r="Q40" s="43" t="s">
        <v>32</v>
      </c>
      <c r="R40" s="42" t="s">
        <v>32</v>
      </c>
      <c r="S40" s="44">
        <f>S41+S42</f>
        <v>8160.7780000000002</v>
      </c>
      <c r="T40" s="44">
        <f>T41+T42</f>
        <v>8205.3258417699999</v>
      </c>
      <c r="U40" s="42">
        <f>T40-S40</f>
        <v>44.54784176999965</v>
      </c>
      <c r="V40" s="43">
        <f>U40/S40</f>
        <v>5.4587738779316936E-3</v>
      </c>
      <c r="W40" s="42" t="s">
        <v>32</v>
      </c>
      <c r="X40" s="44">
        <f>X41+X42</f>
        <v>5563.4619999999995</v>
      </c>
      <c r="Y40" s="44">
        <f>Y41+Y42</f>
        <v>5099.6662963999997</v>
      </c>
      <c r="Z40" s="42">
        <f>Y40-X40</f>
        <v>-463.7957035999998</v>
      </c>
      <c r="AA40" s="43">
        <f>Z40/X40</f>
        <v>-8.3364585504493396E-2</v>
      </c>
      <c r="AB40" s="42" t="s">
        <v>32</v>
      </c>
      <c r="AC40" s="44">
        <f>AC41+AC42</f>
        <v>6056.1509999999998</v>
      </c>
      <c r="AD40" s="44">
        <f>AD41+AD42</f>
        <v>8101.9788244499996</v>
      </c>
      <c r="AE40" s="42">
        <f>AD40-AC40</f>
        <v>2045.8278244499998</v>
      </c>
      <c r="AF40" s="43">
        <f>AE40/AC40</f>
        <v>0.33780991003196581</v>
      </c>
      <c r="AG40" s="42" t="s">
        <v>32</v>
      </c>
    </row>
    <row r="41" spans="1:33" s="30" customFormat="1" ht="31.5" x14ac:dyDescent="0.25">
      <c r="A41" s="45" t="s">
        <v>75</v>
      </c>
      <c r="B41" s="62" t="s">
        <v>36</v>
      </c>
      <c r="C41" s="47" t="s">
        <v>31</v>
      </c>
      <c r="D41" s="44">
        <f t="shared" si="8"/>
        <v>24317.546999999999</v>
      </c>
      <c r="E41" s="48">
        <f t="shared" si="8"/>
        <v>26862.21578441</v>
      </c>
      <c r="F41" s="42">
        <f t="shared" si="4"/>
        <v>2544.6687844100015</v>
      </c>
      <c r="G41" s="43">
        <f t="shared" si="5"/>
        <v>0.10464331720670682</v>
      </c>
      <c r="H41" s="48" t="s">
        <v>76</v>
      </c>
      <c r="I41" s="44">
        <v>12149.353999999999</v>
      </c>
      <c r="J41" s="44">
        <v>13053.49373654</v>
      </c>
      <c r="K41" s="42">
        <f t="shared" si="6"/>
        <v>904.13973654000074</v>
      </c>
      <c r="L41" s="43">
        <f t="shared" si="7"/>
        <v>7.4418749880857935E-2</v>
      </c>
      <c r="M41" s="48" t="s">
        <v>76</v>
      </c>
      <c r="N41" s="44" t="s">
        <v>32</v>
      </c>
      <c r="O41" s="48" t="s">
        <v>32</v>
      </c>
      <c r="P41" s="48" t="s">
        <v>32</v>
      </c>
      <c r="Q41" s="49" t="s">
        <v>32</v>
      </c>
      <c r="R41" s="48" t="s">
        <v>32</v>
      </c>
      <c r="S41" s="44">
        <v>5698.1610000000001</v>
      </c>
      <c r="T41" s="44">
        <v>5835.8067974899996</v>
      </c>
      <c r="U41" s="42">
        <f>T41-S41</f>
        <v>137.6457974899995</v>
      </c>
      <c r="V41" s="43">
        <f>U41/S41</f>
        <v>2.4156179070756248E-2</v>
      </c>
      <c r="W41" s="48" t="s">
        <v>32</v>
      </c>
      <c r="X41" s="44">
        <v>3385.3420000000001</v>
      </c>
      <c r="Y41" s="44">
        <v>2932.9869432999999</v>
      </c>
      <c r="Z41" s="48">
        <f>Y41-X41</f>
        <v>-452.3550567000002</v>
      </c>
      <c r="AA41" s="49">
        <f>Z41/X41</f>
        <v>-0.13362167151797372</v>
      </c>
      <c r="AB41" s="48" t="s">
        <v>77</v>
      </c>
      <c r="AC41" s="44">
        <v>3084.69</v>
      </c>
      <c r="AD41" s="44">
        <v>5039.9283070800002</v>
      </c>
      <c r="AE41" s="42">
        <f>AD41-AC41</f>
        <v>1955.2383070800001</v>
      </c>
      <c r="AF41" s="43">
        <f>AE41/AC41</f>
        <v>0.63385244775974248</v>
      </c>
      <c r="AG41" s="48" t="s">
        <v>76</v>
      </c>
    </row>
    <row r="42" spans="1:33" s="30" customFormat="1" ht="31.5" x14ac:dyDescent="0.25">
      <c r="A42" s="45" t="s">
        <v>78</v>
      </c>
      <c r="B42" s="62" t="s">
        <v>41</v>
      </c>
      <c r="C42" s="47" t="s">
        <v>31</v>
      </c>
      <c r="D42" s="44">
        <f t="shared" si="8"/>
        <v>17275.190999999999</v>
      </c>
      <c r="E42" s="48">
        <f t="shared" si="8"/>
        <v>16935.034576949998</v>
      </c>
      <c r="F42" s="42">
        <f t="shared" si="4"/>
        <v>-340.15642305000074</v>
      </c>
      <c r="G42" s="43">
        <f t="shared" si="5"/>
        <v>-1.9690458012881058E-2</v>
      </c>
      <c r="H42" s="48" t="s">
        <v>32</v>
      </c>
      <c r="I42" s="44">
        <v>9662.9930000000004</v>
      </c>
      <c r="J42" s="44">
        <v>9336.7856621999999</v>
      </c>
      <c r="K42" s="42">
        <f t="shared" si="6"/>
        <v>-326.20733780000046</v>
      </c>
      <c r="L42" s="43">
        <f t="shared" si="7"/>
        <v>-3.3758416031140707E-2</v>
      </c>
      <c r="M42" s="48" t="s">
        <v>32</v>
      </c>
      <c r="N42" s="44" t="s">
        <v>32</v>
      </c>
      <c r="O42" s="48" t="s">
        <v>32</v>
      </c>
      <c r="P42" s="48" t="s">
        <v>32</v>
      </c>
      <c r="Q42" s="49" t="s">
        <v>32</v>
      </c>
      <c r="R42" s="48" t="s">
        <v>32</v>
      </c>
      <c r="S42" s="44">
        <v>2462.6170000000002</v>
      </c>
      <c r="T42" s="44">
        <v>2369.5190442799999</v>
      </c>
      <c r="U42" s="42">
        <f>T42-S42</f>
        <v>-93.0979557200003</v>
      </c>
      <c r="V42" s="43">
        <f>U42/S42</f>
        <v>-3.7804480241954104E-2</v>
      </c>
      <c r="W42" s="48" t="s">
        <v>32</v>
      </c>
      <c r="X42" s="44">
        <v>2178.12</v>
      </c>
      <c r="Y42" s="44">
        <v>2166.6793530999998</v>
      </c>
      <c r="Z42" s="48">
        <f>Y42-X42</f>
        <v>-11.440646900000047</v>
      </c>
      <c r="AA42" s="49">
        <f>Z42/X42</f>
        <v>-5.2525328723853817E-3</v>
      </c>
      <c r="AB42" s="48" t="s">
        <v>32</v>
      </c>
      <c r="AC42" s="44">
        <v>2971.4609999999998</v>
      </c>
      <c r="AD42" s="44">
        <v>3062.0505173699999</v>
      </c>
      <c r="AE42" s="42">
        <f>AD42-AC42</f>
        <v>90.589517370000067</v>
      </c>
      <c r="AF42" s="43">
        <f>AE42/AC42</f>
        <v>3.0486524093703424E-2</v>
      </c>
      <c r="AG42" s="48" t="s">
        <v>32</v>
      </c>
    </row>
    <row r="43" spans="1:33" s="30" customFormat="1" ht="31.5" x14ac:dyDescent="0.25">
      <c r="A43" s="45" t="s">
        <v>79</v>
      </c>
      <c r="B43" s="62" t="s">
        <v>44</v>
      </c>
      <c r="C43" s="47" t="s">
        <v>31</v>
      </c>
      <c r="D43" s="44">
        <f t="shared" si="8"/>
        <v>1337.7159999999999</v>
      </c>
      <c r="E43" s="48">
        <f t="shared" si="8"/>
        <v>1296.2736982399999</v>
      </c>
      <c r="F43" s="42">
        <f t="shared" si="4"/>
        <v>-41.442301759999964</v>
      </c>
      <c r="G43" s="43">
        <f t="shared" si="5"/>
        <v>-3.0979895403807661E-2</v>
      </c>
      <c r="H43" s="48" t="s">
        <v>32</v>
      </c>
      <c r="I43" s="44">
        <v>1337.7159999999999</v>
      </c>
      <c r="J43" s="44">
        <v>1296.2736982399999</v>
      </c>
      <c r="K43" s="42">
        <f t="shared" si="6"/>
        <v>-41.442301759999964</v>
      </c>
      <c r="L43" s="43">
        <f t="shared" si="7"/>
        <v>-3.0979895403807661E-2</v>
      </c>
      <c r="M43" s="48" t="s">
        <v>32</v>
      </c>
      <c r="N43" s="44" t="s">
        <v>32</v>
      </c>
      <c r="O43" s="48" t="s">
        <v>32</v>
      </c>
      <c r="P43" s="48" t="s">
        <v>32</v>
      </c>
      <c r="Q43" s="49" t="s">
        <v>32</v>
      </c>
      <c r="R43" s="48" t="s">
        <v>32</v>
      </c>
      <c r="S43" s="51" t="s">
        <v>32</v>
      </c>
      <c r="T43" s="51" t="s">
        <v>32</v>
      </c>
      <c r="U43" s="51" t="s">
        <v>32</v>
      </c>
      <c r="V43" s="51" t="s">
        <v>32</v>
      </c>
      <c r="W43" s="48" t="s">
        <v>32</v>
      </c>
      <c r="X43" s="48" t="s">
        <v>32</v>
      </c>
      <c r="Y43" s="48" t="s">
        <v>32</v>
      </c>
      <c r="Z43" s="48" t="s">
        <v>32</v>
      </c>
      <c r="AA43" s="49" t="s">
        <v>32</v>
      </c>
      <c r="AB43" s="48" t="s">
        <v>32</v>
      </c>
      <c r="AC43" s="51" t="s">
        <v>32</v>
      </c>
      <c r="AD43" s="51" t="s">
        <v>32</v>
      </c>
      <c r="AE43" s="51" t="s">
        <v>32</v>
      </c>
      <c r="AF43" s="51" t="s">
        <v>32</v>
      </c>
      <c r="AG43" s="48" t="s">
        <v>32</v>
      </c>
    </row>
    <row r="44" spans="1:33" s="30" customFormat="1" x14ac:dyDescent="0.25">
      <c r="A44" s="45" t="s">
        <v>80</v>
      </c>
      <c r="B44" s="63" t="s">
        <v>46</v>
      </c>
      <c r="C44" s="47" t="s">
        <v>31</v>
      </c>
      <c r="D44" s="44">
        <f t="shared" si="8"/>
        <v>0</v>
      </c>
      <c r="E44" s="48">
        <f t="shared" si="8"/>
        <v>0</v>
      </c>
      <c r="F44" s="42">
        <f t="shared" si="4"/>
        <v>0</v>
      </c>
      <c r="G44" s="43">
        <v>0</v>
      </c>
      <c r="H44" s="48" t="s">
        <v>32</v>
      </c>
      <c r="I44" s="44">
        <v>0</v>
      </c>
      <c r="J44" s="44">
        <v>0</v>
      </c>
      <c r="K44" s="42">
        <f t="shared" si="6"/>
        <v>0</v>
      </c>
      <c r="L44" s="43">
        <v>0</v>
      </c>
      <c r="M44" s="48" t="s">
        <v>32</v>
      </c>
      <c r="N44" s="44">
        <v>0</v>
      </c>
      <c r="O44" s="44">
        <v>0</v>
      </c>
      <c r="P44" s="48">
        <f>O44-N44</f>
        <v>0</v>
      </c>
      <c r="Q44" s="49">
        <v>0</v>
      </c>
      <c r="R44" s="48" t="s">
        <v>32</v>
      </c>
      <c r="S44" s="44">
        <v>0</v>
      </c>
      <c r="T44" s="44">
        <v>0</v>
      </c>
      <c r="U44" s="42">
        <f>T44-S44</f>
        <v>0</v>
      </c>
      <c r="V44" s="43">
        <v>0</v>
      </c>
      <c r="W44" s="48" t="s">
        <v>32</v>
      </c>
      <c r="X44" s="44">
        <v>0</v>
      </c>
      <c r="Y44" s="44">
        <v>0</v>
      </c>
      <c r="Z44" s="48">
        <f>Y44-X44</f>
        <v>0</v>
      </c>
      <c r="AA44" s="49">
        <v>0</v>
      </c>
      <c r="AB44" s="48" t="s">
        <v>32</v>
      </c>
      <c r="AC44" s="44">
        <v>0</v>
      </c>
      <c r="AD44" s="44">
        <v>0</v>
      </c>
      <c r="AE44" s="42">
        <f>AD44-AC44</f>
        <v>0</v>
      </c>
      <c r="AF44" s="43">
        <v>0</v>
      </c>
      <c r="AG44" s="48" t="s">
        <v>32</v>
      </c>
    </row>
    <row r="45" spans="1:33" s="30" customFormat="1" x14ac:dyDescent="0.25">
      <c r="A45" s="45" t="s">
        <v>81</v>
      </c>
      <c r="B45" s="63" t="s">
        <v>48</v>
      </c>
      <c r="C45" s="47" t="s">
        <v>31</v>
      </c>
      <c r="D45" s="48" t="s">
        <v>32</v>
      </c>
      <c r="E45" s="48" t="s">
        <v>32</v>
      </c>
      <c r="F45" s="48" t="s">
        <v>32</v>
      </c>
      <c r="G45" s="49" t="s">
        <v>32</v>
      </c>
      <c r="H45" s="48" t="s">
        <v>32</v>
      </c>
      <c r="I45" s="50" t="s">
        <v>32</v>
      </c>
      <c r="J45" s="50" t="s">
        <v>32</v>
      </c>
      <c r="K45" s="50" t="s">
        <v>32</v>
      </c>
      <c r="L45" s="50" t="s">
        <v>32</v>
      </c>
      <c r="M45" s="48" t="s">
        <v>32</v>
      </c>
      <c r="N45" s="48" t="s">
        <v>32</v>
      </c>
      <c r="O45" s="48" t="s">
        <v>32</v>
      </c>
      <c r="P45" s="48" t="s">
        <v>32</v>
      </c>
      <c r="Q45" s="49" t="s">
        <v>32</v>
      </c>
      <c r="R45" s="48" t="s">
        <v>32</v>
      </c>
      <c r="S45" s="51" t="s">
        <v>32</v>
      </c>
      <c r="T45" s="51" t="s">
        <v>32</v>
      </c>
      <c r="U45" s="51" t="s">
        <v>32</v>
      </c>
      <c r="V45" s="51" t="s">
        <v>32</v>
      </c>
      <c r="W45" s="48" t="s">
        <v>32</v>
      </c>
      <c r="X45" s="48" t="s">
        <v>32</v>
      </c>
      <c r="Y45" s="48" t="s">
        <v>32</v>
      </c>
      <c r="Z45" s="48" t="s">
        <v>32</v>
      </c>
      <c r="AA45" s="49" t="s">
        <v>32</v>
      </c>
      <c r="AB45" s="48" t="s">
        <v>32</v>
      </c>
      <c r="AC45" s="48" t="s">
        <v>32</v>
      </c>
      <c r="AD45" s="48" t="s">
        <v>32</v>
      </c>
      <c r="AE45" s="48" t="s">
        <v>32</v>
      </c>
      <c r="AF45" s="48" t="s">
        <v>32</v>
      </c>
      <c r="AG45" s="48" t="s">
        <v>32</v>
      </c>
    </row>
    <row r="46" spans="1:33" s="30" customFormat="1" x14ac:dyDescent="0.25">
      <c r="A46" s="45" t="s">
        <v>82</v>
      </c>
      <c r="B46" s="63" t="s">
        <v>50</v>
      </c>
      <c r="C46" s="47" t="s">
        <v>31</v>
      </c>
      <c r="D46" s="44">
        <f>SUM(I46,N46,S46,X46,AC46)</f>
        <v>0</v>
      </c>
      <c r="E46" s="48">
        <f>SUM(J46,O46,T46,Y46,AD46)</f>
        <v>0</v>
      </c>
      <c r="F46" s="42">
        <f>E46-D46</f>
        <v>0</v>
      </c>
      <c r="G46" s="43">
        <v>0</v>
      </c>
      <c r="H46" s="48" t="s">
        <v>32</v>
      </c>
      <c r="I46" s="44">
        <v>0</v>
      </c>
      <c r="J46" s="44">
        <v>0</v>
      </c>
      <c r="K46" s="42">
        <f>J46-I46</f>
        <v>0</v>
      </c>
      <c r="L46" s="43">
        <v>0</v>
      </c>
      <c r="M46" s="48" t="s">
        <v>32</v>
      </c>
      <c r="N46" s="44">
        <v>0</v>
      </c>
      <c r="O46" s="44">
        <v>0</v>
      </c>
      <c r="P46" s="48">
        <f>O46-N46</f>
        <v>0</v>
      </c>
      <c r="Q46" s="49">
        <v>0</v>
      </c>
      <c r="R46" s="48" t="s">
        <v>32</v>
      </c>
      <c r="S46" s="44">
        <v>0</v>
      </c>
      <c r="T46" s="44">
        <v>0</v>
      </c>
      <c r="U46" s="42">
        <f>T46-S46</f>
        <v>0</v>
      </c>
      <c r="V46" s="43">
        <v>0</v>
      </c>
      <c r="W46" s="48" t="s">
        <v>32</v>
      </c>
      <c r="X46" s="44">
        <v>0</v>
      </c>
      <c r="Y46" s="44">
        <v>0</v>
      </c>
      <c r="Z46" s="48">
        <f>Y46-X46</f>
        <v>0</v>
      </c>
      <c r="AA46" s="49">
        <v>0</v>
      </c>
      <c r="AB46" s="48" t="s">
        <v>32</v>
      </c>
      <c r="AC46" s="44">
        <v>0</v>
      </c>
      <c r="AD46" s="44">
        <v>0</v>
      </c>
      <c r="AE46" s="42">
        <f>AD46-AC46</f>
        <v>0</v>
      </c>
      <c r="AF46" s="43">
        <v>0</v>
      </c>
      <c r="AG46" s="48" t="s">
        <v>32</v>
      </c>
    </row>
    <row r="47" spans="1:33" s="30" customFormat="1" ht="47.25" x14ac:dyDescent="0.25">
      <c r="A47" s="45" t="s">
        <v>83</v>
      </c>
      <c r="B47" s="63" t="s">
        <v>52</v>
      </c>
      <c r="C47" s="47" t="s">
        <v>31</v>
      </c>
      <c r="D47" s="44">
        <f>SUM(I47,N47,S47,X47,AC47)</f>
        <v>0.98399999999999999</v>
      </c>
      <c r="E47" s="48">
        <f>SUM(J47,O47,T47,Y47,AD47)</f>
        <v>1.0975574499999998</v>
      </c>
      <c r="F47" s="42">
        <f>E47-D47</f>
        <v>0.11355744999999984</v>
      </c>
      <c r="G47" s="43">
        <f>F47/D47</f>
        <v>0.11540391260162586</v>
      </c>
      <c r="H47" s="48" t="s">
        <v>84</v>
      </c>
      <c r="I47" s="44">
        <v>0.82</v>
      </c>
      <c r="J47" s="44">
        <v>0.93504103000000005</v>
      </c>
      <c r="K47" s="42">
        <f>J47-I47</f>
        <v>0.1150410300000001</v>
      </c>
      <c r="L47" s="43">
        <f>K47/I47</f>
        <v>0.14029393902439038</v>
      </c>
      <c r="M47" s="48" t="s">
        <v>85</v>
      </c>
      <c r="N47" s="44">
        <v>0</v>
      </c>
      <c r="O47" s="44">
        <v>9.2915399999999992E-3</v>
      </c>
      <c r="P47" s="48">
        <f>O47-N47</f>
        <v>9.2915399999999992E-3</v>
      </c>
      <c r="Q47" s="49">
        <v>1</v>
      </c>
      <c r="R47" s="48" t="s">
        <v>86</v>
      </c>
      <c r="S47" s="44">
        <v>0.16400000000000001</v>
      </c>
      <c r="T47" s="44">
        <v>0.13508544</v>
      </c>
      <c r="U47" s="42">
        <f>T47-S47</f>
        <v>-2.8914560000000006E-2</v>
      </c>
      <c r="V47" s="43">
        <f>U47/S47</f>
        <v>-0.17630829268292686</v>
      </c>
      <c r="W47" s="48" t="s">
        <v>87</v>
      </c>
      <c r="X47" s="44">
        <v>0</v>
      </c>
      <c r="Y47" s="44">
        <v>3.3814000000000001E-4</v>
      </c>
      <c r="Z47" s="48">
        <f>Y47-X47</f>
        <v>3.3814000000000001E-4</v>
      </c>
      <c r="AA47" s="49">
        <v>0</v>
      </c>
      <c r="AB47" s="48" t="s">
        <v>32</v>
      </c>
      <c r="AC47" s="44">
        <v>0</v>
      </c>
      <c r="AD47" s="44">
        <v>1.7801299999999999E-2</v>
      </c>
      <c r="AE47" s="42">
        <f>AD47-AC47</f>
        <v>1.7801299999999999E-2</v>
      </c>
      <c r="AF47" s="43">
        <v>1</v>
      </c>
      <c r="AG47" s="48" t="s">
        <v>86</v>
      </c>
    </row>
    <row r="48" spans="1:33" s="30" customFormat="1" x14ac:dyDescent="0.25">
      <c r="A48" s="45" t="s">
        <v>88</v>
      </c>
      <c r="B48" s="63" t="s">
        <v>56</v>
      </c>
      <c r="C48" s="47" t="s">
        <v>31</v>
      </c>
      <c r="D48" s="48" t="s">
        <v>32</v>
      </c>
      <c r="E48" s="48" t="s">
        <v>32</v>
      </c>
      <c r="F48" s="48" t="s">
        <v>32</v>
      </c>
      <c r="G48" s="49" t="s">
        <v>32</v>
      </c>
      <c r="H48" s="48" t="s">
        <v>32</v>
      </c>
      <c r="I48" s="50" t="s">
        <v>32</v>
      </c>
      <c r="J48" s="50" t="s">
        <v>32</v>
      </c>
      <c r="K48" s="50" t="s">
        <v>32</v>
      </c>
      <c r="L48" s="50" t="s">
        <v>32</v>
      </c>
      <c r="M48" s="48" t="s">
        <v>32</v>
      </c>
      <c r="N48" s="48" t="s">
        <v>32</v>
      </c>
      <c r="O48" s="48" t="s">
        <v>32</v>
      </c>
      <c r="P48" s="48" t="s">
        <v>32</v>
      </c>
      <c r="Q48" s="49" t="s">
        <v>32</v>
      </c>
      <c r="R48" s="48" t="s">
        <v>32</v>
      </c>
      <c r="S48" s="51" t="s">
        <v>32</v>
      </c>
      <c r="T48" s="51" t="s">
        <v>32</v>
      </c>
      <c r="U48" s="51" t="s">
        <v>32</v>
      </c>
      <c r="V48" s="51" t="s">
        <v>32</v>
      </c>
      <c r="W48" s="48" t="s">
        <v>32</v>
      </c>
      <c r="X48" s="48" t="s">
        <v>32</v>
      </c>
      <c r="Y48" s="48" t="s">
        <v>32</v>
      </c>
      <c r="Z48" s="48" t="s">
        <v>32</v>
      </c>
      <c r="AA48" s="49" t="s">
        <v>32</v>
      </c>
      <c r="AB48" s="48" t="s">
        <v>32</v>
      </c>
      <c r="AC48" s="48" t="s">
        <v>32</v>
      </c>
      <c r="AD48" s="48" t="s">
        <v>32</v>
      </c>
      <c r="AE48" s="48" t="s">
        <v>32</v>
      </c>
      <c r="AF48" s="48" t="s">
        <v>32</v>
      </c>
      <c r="AG48" s="48" t="s">
        <v>32</v>
      </c>
    </row>
    <row r="49" spans="1:33" s="30" customFormat="1" x14ac:dyDescent="0.25">
      <c r="A49" s="45" t="s">
        <v>89</v>
      </c>
      <c r="B49" s="63" t="s">
        <v>58</v>
      </c>
      <c r="C49" s="47" t="s">
        <v>31</v>
      </c>
      <c r="D49" s="44">
        <f>SUM(I49,N49,S49,X49,AC49)</f>
        <v>27466.570000000003</v>
      </c>
      <c r="E49" s="48">
        <f>SUM(J49,O49,T49,Y49,AD49)</f>
        <v>28323.273238850001</v>
      </c>
      <c r="F49" s="42">
        <f>E49-D49</f>
        <v>856.70323884999743</v>
      </c>
      <c r="G49" s="43">
        <f>F49/D49</f>
        <v>3.1190761673190258E-2</v>
      </c>
      <c r="H49" s="48" t="s">
        <v>32</v>
      </c>
      <c r="I49" s="44">
        <v>12898.973</v>
      </c>
      <c r="J49" s="44">
        <v>13041.52447108</v>
      </c>
      <c r="K49" s="42">
        <f>J49-I49</f>
        <v>142.55147107999983</v>
      </c>
      <c r="L49" s="43">
        <f>K49/I49</f>
        <v>1.1051381461144219E-2</v>
      </c>
      <c r="M49" s="48" t="s">
        <v>32</v>
      </c>
      <c r="N49" s="44">
        <v>1276.7349999999999</v>
      </c>
      <c r="O49" s="44">
        <v>1239.1905584000001</v>
      </c>
      <c r="P49" s="48">
        <f>O49-N49</f>
        <v>-37.5444415999998</v>
      </c>
      <c r="Q49" s="49">
        <f>P49/N49</f>
        <v>-2.9406604816191145E-2</v>
      </c>
      <c r="R49" s="48" t="s">
        <v>32</v>
      </c>
      <c r="S49" s="44">
        <v>6976.3879999999999</v>
      </c>
      <c r="T49" s="44">
        <v>7110.8613387900004</v>
      </c>
      <c r="U49" s="42">
        <f>T49-S49</f>
        <v>134.47333879000053</v>
      </c>
      <c r="V49" s="43">
        <f>U49/S49</f>
        <v>1.927549597155441E-2</v>
      </c>
      <c r="W49" s="48" t="s">
        <v>32</v>
      </c>
      <c r="X49" s="44">
        <v>3961.3290000000002</v>
      </c>
      <c r="Y49" s="44">
        <v>3847.72419395</v>
      </c>
      <c r="Z49" s="48">
        <f>Y49-X49</f>
        <v>-113.60480605000021</v>
      </c>
      <c r="AA49" s="49">
        <f>Z49/X49</f>
        <v>-2.8678457671655194E-2</v>
      </c>
      <c r="AB49" s="48" t="s">
        <v>32</v>
      </c>
      <c r="AC49" s="44">
        <v>2353.145</v>
      </c>
      <c r="AD49" s="44">
        <v>3083.97267663</v>
      </c>
      <c r="AE49" s="42">
        <f>AD49-AC49</f>
        <v>730.82767663000004</v>
      </c>
      <c r="AF49" s="43">
        <f>AE49/AC49</f>
        <v>0.31057485902058735</v>
      </c>
      <c r="AG49" s="48" t="s">
        <v>76</v>
      </c>
    </row>
    <row r="50" spans="1:33" s="30" customFormat="1" ht="31.5" x14ac:dyDescent="0.25">
      <c r="A50" s="45" t="s">
        <v>90</v>
      </c>
      <c r="B50" s="64" t="s">
        <v>62</v>
      </c>
      <c r="C50" s="47" t="s">
        <v>31</v>
      </c>
      <c r="D50" s="48" t="s">
        <v>32</v>
      </c>
      <c r="E50" s="48" t="s">
        <v>32</v>
      </c>
      <c r="F50" s="48" t="s">
        <v>32</v>
      </c>
      <c r="G50" s="49" t="s">
        <v>32</v>
      </c>
      <c r="H50" s="48" t="s">
        <v>32</v>
      </c>
      <c r="I50" s="50" t="s">
        <v>32</v>
      </c>
      <c r="J50" s="50" t="s">
        <v>32</v>
      </c>
      <c r="K50" s="50" t="s">
        <v>32</v>
      </c>
      <c r="L50" s="50" t="s">
        <v>32</v>
      </c>
      <c r="M50" s="48" t="s">
        <v>32</v>
      </c>
      <c r="N50" s="48" t="s">
        <v>32</v>
      </c>
      <c r="O50" s="48" t="s">
        <v>32</v>
      </c>
      <c r="P50" s="48" t="s">
        <v>32</v>
      </c>
      <c r="Q50" s="49" t="s">
        <v>32</v>
      </c>
      <c r="R50" s="48" t="s">
        <v>32</v>
      </c>
      <c r="S50" s="48" t="s">
        <v>32</v>
      </c>
      <c r="T50" s="48" t="s">
        <v>32</v>
      </c>
      <c r="U50" s="48" t="s">
        <v>32</v>
      </c>
      <c r="V50" s="48" t="s">
        <v>32</v>
      </c>
      <c r="W50" s="48" t="s">
        <v>32</v>
      </c>
      <c r="X50" s="48" t="s">
        <v>32</v>
      </c>
      <c r="Y50" s="48" t="s">
        <v>32</v>
      </c>
      <c r="Z50" s="48" t="s">
        <v>32</v>
      </c>
      <c r="AA50" s="49" t="s">
        <v>32</v>
      </c>
      <c r="AB50" s="48" t="s">
        <v>32</v>
      </c>
      <c r="AC50" s="51" t="s">
        <v>32</v>
      </c>
      <c r="AD50" s="51" t="s">
        <v>32</v>
      </c>
      <c r="AE50" s="51" t="s">
        <v>32</v>
      </c>
      <c r="AF50" s="51" t="s">
        <v>32</v>
      </c>
      <c r="AG50" s="48" t="s">
        <v>32</v>
      </c>
    </row>
    <row r="51" spans="1:33" s="30" customFormat="1" x14ac:dyDescent="0.25">
      <c r="A51" s="45" t="s">
        <v>91</v>
      </c>
      <c r="B51" s="62" t="s">
        <v>64</v>
      </c>
      <c r="C51" s="47" t="s">
        <v>31</v>
      </c>
      <c r="D51" s="48" t="s">
        <v>32</v>
      </c>
      <c r="E51" s="48" t="s">
        <v>32</v>
      </c>
      <c r="F51" s="48" t="s">
        <v>32</v>
      </c>
      <c r="G51" s="49" t="s">
        <v>32</v>
      </c>
      <c r="H51" s="48" t="s">
        <v>32</v>
      </c>
      <c r="I51" s="50" t="s">
        <v>32</v>
      </c>
      <c r="J51" s="50" t="s">
        <v>32</v>
      </c>
      <c r="K51" s="50" t="s">
        <v>32</v>
      </c>
      <c r="L51" s="50" t="s">
        <v>32</v>
      </c>
      <c r="M51" s="48" t="s">
        <v>32</v>
      </c>
      <c r="N51" s="48" t="s">
        <v>32</v>
      </c>
      <c r="O51" s="48" t="s">
        <v>32</v>
      </c>
      <c r="P51" s="48" t="s">
        <v>32</v>
      </c>
      <c r="Q51" s="49" t="s">
        <v>32</v>
      </c>
      <c r="R51" s="48" t="s">
        <v>32</v>
      </c>
      <c r="S51" s="48" t="s">
        <v>32</v>
      </c>
      <c r="T51" s="48" t="s">
        <v>32</v>
      </c>
      <c r="U51" s="48" t="s">
        <v>32</v>
      </c>
      <c r="V51" s="48" t="s">
        <v>32</v>
      </c>
      <c r="W51" s="48" t="s">
        <v>32</v>
      </c>
      <c r="X51" s="48" t="s">
        <v>32</v>
      </c>
      <c r="Y51" s="48" t="s">
        <v>32</v>
      </c>
      <c r="Z51" s="48" t="s">
        <v>32</v>
      </c>
      <c r="AA51" s="49" t="s">
        <v>32</v>
      </c>
      <c r="AB51" s="48" t="s">
        <v>32</v>
      </c>
      <c r="AC51" s="51" t="s">
        <v>32</v>
      </c>
      <c r="AD51" s="51" t="s">
        <v>32</v>
      </c>
      <c r="AE51" s="51" t="s">
        <v>32</v>
      </c>
      <c r="AF51" s="51" t="s">
        <v>32</v>
      </c>
      <c r="AG51" s="48" t="s">
        <v>32</v>
      </c>
    </row>
    <row r="52" spans="1:33" s="30" customFormat="1" x14ac:dyDescent="0.25">
      <c r="A52" s="45" t="s">
        <v>92</v>
      </c>
      <c r="B52" s="62" t="s">
        <v>66</v>
      </c>
      <c r="C52" s="47" t="s">
        <v>31</v>
      </c>
      <c r="D52" s="48" t="s">
        <v>32</v>
      </c>
      <c r="E52" s="48" t="s">
        <v>32</v>
      </c>
      <c r="F52" s="48" t="s">
        <v>32</v>
      </c>
      <c r="G52" s="49" t="s">
        <v>32</v>
      </c>
      <c r="H52" s="48" t="s">
        <v>32</v>
      </c>
      <c r="I52" s="50" t="s">
        <v>32</v>
      </c>
      <c r="J52" s="50" t="s">
        <v>32</v>
      </c>
      <c r="K52" s="50" t="s">
        <v>32</v>
      </c>
      <c r="L52" s="50" t="s">
        <v>32</v>
      </c>
      <c r="M52" s="48" t="s">
        <v>32</v>
      </c>
      <c r="N52" s="48" t="s">
        <v>32</v>
      </c>
      <c r="O52" s="48" t="s">
        <v>32</v>
      </c>
      <c r="P52" s="48" t="s">
        <v>32</v>
      </c>
      <c r="Q52" s="49" t="s">
        <v>32</v>
      </c>
      <c r="R52" s="48" t="s">
        <v>32</v>
      </c>
      <c r="S52" s="48" t="s">
        <v>32</v>
      </c>
      <c r="T52" s="48" t="s">
        <v>32</v>
      </c>
      <c r="U52" s="48" t="s">
        <v>32</v>
      </c>
      <c r="V52" s="48" t="s">
        <v>32</v>
      </c>
      <c r="W52" s="48" t="s">
        <v>32</v>
      </c>
      <c r="X52" s="48" t="s">
        <v>32</v>
      </c>
      <c r="Y52" s="48" t="s">
        <v>32</v>
      </c>
      <c r="Z52" s="48" t="s">
        <v>32</v>
      </c>
      <c r="AA52" s="49" t="s">
        <v>32</v>
      </c>
      <c r="AB52" s="48" t="s">
        <v>32</v>
      </c>
      <c r="AC52" s="51" t="s">
        <v>32</v>
      </c>
      <c r="AD52" s="51" t="s">
        <v>32</v>
      </c>
      <c r="AE52" s="51" t="s">
        <v>32</v>
      </c>
      <c r="AF52" s="51" t="s">
        <v>32</v>
      </c>
      <c r="AG52" s="48" t="s">
        <v>32</v>
      </c>
    </row>
    <row r="53" spans="1:33" s="30" customFormat="1" ht="163.5" customHeight="1" x14ac:dyDescent="0.25">
      <c r="A53" s="45" t="s">
        <v>93</v>
      </c>
      <c r="B53" s="63" t="s">
        <v>68</v>
      </c>
      <c r="C53" s="47" t="s">
        <v>31</v>
      </c>
      <c r="D53" s="44">
        <f>SUM(I53,N53,S53,X53,AC53)</f>
        <v>14529.793000000001</v>
      </c>
      <c r="E53" s="48">
        <f>SUM(J53,O53,T53,Y53,AD53)</f>
        <v>15180.569043559999</v>
      </c>
      <c r="F53" s="42">
        <f t="shared" ref="F53:F63" si="9">E53-D53</f>
        <v>650.77604355999756</v>
      </c>
      <c r="G53" s="43">
        <f t="shared" ref="G53:G58" si="10">F53/D53</f>
        <v>4.4789078795547707E-2</v>
      </c>
      <c r="H53" s="48" t="s">
        <v>94</v>
      </c>
      <c r="I53" s="44">
        <v>3230.5709999999999</v>
      </c>
      <c r="J53" s="44">
        <v>3647.8445612400001</v>
      </c>
      <c r="K53" s="42">
        <f t="shared" ref="K53:K63" si="11">J53-I53</f>
        <v>417.27356124000016</v>
      </c>
      <c r="L53" s="43">
        <f t="shared" ref="L53:L58" si="12">K53/I53</f>
        <v>0.12916402742425415</v>
      </c>
      <c r="M53" s="48" t="s">
        <v>95</v>
      </c>
      <c r="N53" s="44">
        <v>368.88400000000001</v>
      </c>
      <c r="O53" s="44">
        <v>358.14547693999998</v>
      </c>
      <c r="P53" s="48">
        <f t="shared" ref="P53:P63" si="13">O53-N53</f>
        <v>-10.738523060000034</v>
      </c>
      <c r="Q53" s="49">
        <f t="shared" ref="Q53:Q58" si="14">P53/N53</f>
        <v>-2.9110839884625067E-2</v>
      </c>
      <c r="R53" s="48" t="s">
        <v>32</v>
      </c>
      <c r="S53" s="44">
        <v>10691.706</v>
      </c>
      <c r="T53" s="44">
        <v>10928.084152310001</v>
      </c>
      <c r="U53" s="42">
        <f t="shared" ref="U53:U63" si="15">T53-S53</f>
        <v>236.37815231000059</v>
      </c>
      <c r="V53" s="43">
        <f t="shared" ref="V53:V58" si="16">U53/S53</f>
        <v>2.2108553331900503E-2</v>
      </c>
      <c r="W53" s="48" t="s">
        <v>32</v>
      </c>
      <c r="X53" s="44">
        <v>16.352</v>
      </c>
      <c r="Y53" s="44">
        <v>13.804830430000001</v>
      </c>
      <c r="Z53" s="48">
        <f t="shared" ref="Z53:Z63" si="17">Y53-X53</f>
        <v>-2.5471695699999994</v>
      </c>
      <c r="AA53" s="49">
        <f t="shared" ref="AA53:AA58" si="18">Z53/X53</f>
        <v>-0.15577113319471619</v>
      </c>
      <c r="AB53" s="48" t="s">
        <v>96</v>
      </c>
      <c r="AC53" s="44">
        <v>222.28</v>
      </c>
      <c r="AD53" s="44">
        <v>232.69002264</v>
      </c>
      <c r="AE53" s="42">
        <f t="shared" ref="AE53:AE63" si="19">AD53-AC53</f>
        <v>10.410022639999994</v>
      </c>
      <c r="AF53" s="43">
        <f t="shared" ref="AF53:AF58" si="20">AE53/AC53</f>
        <v>4.6832925319416921E-2</v>
      </c>
      <c r="AG53" s="48" t="s">
        <v>97</v>
      </c>
    </row>
    <row r="54" spans="1:33" s="30" customFormat="1" x14ac:dyDescent="0.25">
      <c r="A54" s="45" t="s">
        <v>98</v>
      </c>
      <c r="B54" s="64" t="s">
        <v>99</v>
      </c>
      <c r="C54" s="47" t="s">
        <v>31</v>
      </c>
      <c r="D54" s="50">
        <f>SUM(D55,D56,D61,D62)</f>
        <v>53603.688999999998</v>
      </c>
      <c r="E54" s="50">
        <f>SUM(E55,E56,E61,E62)</f>
        <v>57465.615863229999</v>
      </c>
      <c r="F54" s="42">
        <f t="shared" si="9"/>
        <v>3861.9268632300009</v>
      </c>
      <c r="G54" s="43">
        <f t="shared" si="10"/>
        <v>7.2045915780721753E-2</v>
      </c>
      <c r="H54" s="48" t="s">
        <v>32</v>
      </c>
      <c r="I54" s="50">
        <f>SUM(I55,I56,I61,I62)</f>
        <v>23025.095999999994</v>
      </c>
      <c r="J54" s="50">
        <f>SUM(J55,J56,J61,J62)</f>
        <v>24383.620092550002</v>
      </c>
      <c r="K54" s="42">
        <f t="shared" si="11"/>
        <v>1358.5240925500075</v>
      </c>
      <c r="L54" s="43">
        <f t="shared" si="12"/>
        <v>5.9001886139801889E-2</v>
      </c>
      <c r="M54" s="48" t="s">
        <v>32</v>
      </c>
      <c r="N54" s="50">
        <f>SUM(N55,N56,N61,N62)</f>
        <v>915.23099999999999</v>
      </c>
      <c r="O54" s="50">
        <f>SUM(O55,O56,O61,O62)</f>
        <v>900.66873987999998</v>
      </c>
      <c r="P54" s="48">
        <f t="shared" si="13"/>
        <v>-14.562260120000019</v>
      </c>
      <c r="Q54" s="49">
        <f t="shared" si="14"/>
        <v>-1.5911021501675553E-2</v>
      </c>
      <c r="R54" s="48" t="s">
        <v>32</v>
      </c>
      <c r="S54" s="50">
        <f>S55+S56+S61+S62</f>
        <v>18313.087000000003</v>
      </c>
      <c r="T54" s="50">
        <f>T55+T56+T61+T62</f>
        <v>18855.177809569999</v>
      </c>
      <c r="U54" s="42">
        <f t="shared" si="15"/>
        <v>542.09080956999605</v>
      </c>
      <c r="V54" s="43">
        <f t="shared" si="16"/>
        <v>2.9601279651540777E-2</v>
      </c>
      <c r="W54" s="48" t="s">
        <v>32</v>
      </c>
      <c r="X54" s="50">
        <f>X55+X56+X61+X62</f>
        <v>6475.0779999999995</v>
      </c>
      <c r="Y54" s="50">
        <f>Y55+Y56+Y61+Y62</f>
        <v>5805.6855245199995</v>
      </c>
      <c r="Z54" s="48">
        <f t="shared" si="17"/>
        <v>-669.39247548000003</v>
      </c>
      <c r="AA54" s="49">
        <f t="shared" si="18"/>
        <v>-0.10337983194642598</v>
      </c>
      <c r="AB54" s="48" t="s">
        <v>32</v>
      </c>
      <c r="AC54" s="50">
        <f>AC55+AC56+AC61+AC62</f>
        <v>4875.1969999999992</v>
      </c>
      <c r="AD54" s="50">
        <f>AD55+AD56+AD61+AD62</f>
        <v>7520.4636967099996</v>
      </c>
      <c r="AE54" s="42">
        <f t="shared" si="19"/>
        <v>2645.2666967100004</v>
      </c>
      <c r="AF54" s="43">
        <f t="shared" si="20"/>
        <v>0.54259688310236509</v>
      </c>
      <c r="AG54" s="48" t="s">
        <v>32</v>
      </c>
    </row>
    <row r="55" spans="1:33" s="30" customFormat="1" ht="47.25" x14ac:dyDescent="0.25">
      <c r="A55" s="45" t="s">
        <v>75</v>
      </c>
      <c r="B55" s="62" t="s">
        <v>100</v>
      </c>
      <c r="C55" s="47" t="s">
        <v>31</v>
      </c>
      <c r="D55" s="44">
        <f>SUM(I55,N55,S55,X55,AC55)</f>
        <v>37313.615999999995</v>
      </c>
      <c r="E55" s="48">
        <f>SUM(J55,O55,T55,Y55,AD55)</f>
        <v>41291.860571990001</v>
      </c>
      <c r="F55" s="42">
        <f t="shared" si="9"/>
        <v>3978.2445719900061</v>
      </c>
      <c r="G55" s="43">
        <f t="shared" si="10"/>
        <v>0.10661643117059484</v>
      </c>
      <c r="H55" s="48" t="s">
        <v>101</v>
      </c>
      <c r="I55" s="44">
        <v>20460.530999999999</v>
      </c>
      <c r="J55" s="44">
        <v>21794.842214510001</v>
      </c>
      <c r="K55" s="42">
        <f t="shared" si="11"/>
        <v>1334.3112145100022</v>
      </c>
      <c r="L55" s="43">
        <f t="shared" si="12"/>
        <v>6.5213909380455584E-2</v>
      </c>
      <c r="M55" s="48" t="s">
        <v>102</v>
      </c>
      <c r="N55" s="44">
        <v>553.72500000000002</v>
      </c>
      <c r="O55" s="44">
        <v>565.26245377999999</v>
      </c>
      <c r="P55" s="48">
        <f t="shared" si="13"/>
        <v>11.537453779999964</v>
      </c>
      <c r="Q55" s="49">
        <f t="shared" si="14"/>
        <v>2.0836071660120029E-2</v>
      </c>
      <c r="R55" s="48" t="s">
        <v>32</v>
      </c>
      <c r="S55" s="44">
        <v>7380.5020000000004</v>
      </c>
      <c r="T55" s="44">
        <v>7735.2501257800004</v>
      </c>
      <c r="U55" s="42">
        <f t="shared" si="15"/>
        <v>354.74812578000001</v>
      </c>
      <c r="V55" s="43">
        <f t="shared" si="16"/>
        <v>4.8065582230043431E-2</v>
      </c>
      <c r="W55" s="48" t="s">
        <v>32</v>
      </c>
      <c r="X55" s="44">
        <v>4883.0360000000001</v>
      </c>
      <c r="Y55" s="44">
        <v>4498.4618492400004</v>
      </c>
      <c r="Z55" s="48">
        <f t="shared" si="17"/>
        <v>-384.57415075999961</v>
      </c>
      <c r="AA55" s="49">
        <f t="shared" si="18"/>
        <v>-7.8757181138947085E-2</v>
      </c>
      <c r="AB55" s="48" t="s">
        <v>103</v>
      </c>
      <c r="AC55" s="44">
        <v>4035.8220000000001</v>
      </c>
      <c r="AD55" s="44">
        <v>6698.0439286800001</v>
      </c>
      <c r="AE55" s="42">
        <f t="shared" si="19"/>
        <v>2662.22192868</v>
      </c>
      <c r="AF55" s="43">
        <f t="shared" si="20"/>
        <v>0.65964800446600469</v>
      </c>
      <c r="AG55" s="48" t="s">
        <v>104</v>
      </c>
    </row>
    <row r="56" spans="1:33" s="30" customFormat="1" x14ac:dyDescent="0.25">
      <c r="A56" s="45" t="s">
        <v>78</v>
      </c>
      <c r="B56" s="65" t="s">
        <v>105</v>
      </c>
      <c r="C56" s="47" t="s">
        <v>31</v>
      </c>
      <c r="D56" s="50">
        <f>D60+D57</f>
        <v>5209.094000000001</v>
      </c>
      <c r="E56" s="50">
        <f>E60+E57</f>
        <v>5131.9629037700006</v>
      </c>
      <c r="F56" s="42">
        <f t="shared" si="9"/>
        <v>-77.131096230000367</v>
      </c>
      <c r="G56" s="43">
        <f t="shared" si="10"/>
        <v>-1.4807007942264116E-2</v>
      </c>
      <c r="H56" s="48" t="s">
        <v>32</v>
      </c>
      <c r="I56" s="50">
        <f>I60+I57</f>
        <v>488.02699999999999</v>
      </c>
      <c r="J56" s="50">
        <f>J60+J57</f>
        <v>629.76556880999999</v>
      </c>
      <c r="K56" s="42">
        <f t="shared" si="11"/>
        <v>141.73856881</v>
      </c>
      <c r="L56" s="43">
        <f t="shared" si="12"/>
        <v>0.29043181793220457</v>
      </c>
      <c r="M56" s="48" t="s">
        <v>32</v>
      </c>
      <c r="N56" s="50">
        <f>N60+N57</f>
        <v>288.37599999999998</v>
      </c>
      <c r="O56" s="50">
        <f>O60+O57</f>
        <v>255.72586884</v>
      </c>
      <c r="P56" s="48">
        <f t="shared" si="13"/>
        <v>-32.650131159999972</v>
      </c>
      <c r="Q56" s="49">
        <f t="shared" si="14"/>
        <v>-0.11322069506477646</v>
      </c>
      <c r="R56" s="48" t="s">
        <v>32</v>
      </c>
      <c r="S56" s="50">
        <f>S57+S60</f>
        <v>2992.9740000000002</v>
      </c>
      <c r="T56" s="50">
        <f>T57+T60</f>
        <v>3065.3201547500003</v>
      </c>
      <c r="U56" s="42">
        <f t="shared" si="15"/>
        <v>72.346154750000096</v>
      </c>
      <c r="V56" s="43">
        <f t="shared" si="16"/>
        <v>2.417199573066792E-2</v>
      </c>
      <c r="W56" s="48" t="s">
        <v>32</v>
      </c>
      <c r="X56" s="50">
        <f>X57+X60</f>
        <v>1334.5619999999999</v>
      </c>
      <c r="Y56" s="50">
        <f>Y57+Y60</f>
        <v>1052.17082211</v>
      </c>
      <c r="Z56" s="48">
        <f t="shared" si="17"/>
        <v>-282.39117788999988</v>
      </c>
      <c r="AA56" s="49">
        <f t="shared" si="18"/>
        <v>-0.21159839549605031</v>
      </c>
      <c r="AB56" s="48" t="s">
        <v>32</v>
      </c>
      <c r="AC56" s="50">
        <f>AC57+AC60</f>
        <v>105.155</v>
      </c>
      <c r="AD56" s="50">
        <f>AD57+AD60</f>
        <v>128.98048925999998</v>
      </c>
      <c r="AE56" s="42">
        <f t="shared" si="19"/>
        <v>23.825489259999983</v>
      </c>
      <c r="AF56" s="43">
        <f t="shared" si="20"/>
        <v>0.2265749537349625</v>
      </c>
      <c r="AG56" s="48" t="s">
        <v>32</v>
      </c>
    </row>
    <row r="57" spans="1:33" s="30" customFormat="1" x14ac:dyDescent="0.25">
      <c r="A57" s="45" t="s">
        <v>106</v>
      </c>
      <c r="B57" s="66" t="s">
        <v>107</v>
      </c>
      <c r="C57" s="47" t="s">
        <v>31</v>
      </c>
      <c r="D57" s="50">
        <f>SUM(D58:D59)</f>
        <v>1110.7339999999999</v>
      </c>
      <c r="E57" s="50">
        <f>SUM(E58:E59)</f>
        <v>1215.4599273200001</v>
      </c>
      <c r="F57" s="42">
        <f t="shared" si="9"/>
        <v>104.72592732000021</v>
      </c>
      <c r="G57" s="43">
        <f t="shared" si="10"/>
        <v>9.4285335030709613E-2</v>
      </c>
      <c r="H57" s="48" t="s">
        <v>32</v>
      </c>
      <c r="I57" s="50">
        <f>SUM(I58:I59)</f>
        <v>488.02699999999999</v>
      </c>
      <c r="J57" s="50">
        <f>SUM(J58:J59)</f>
        <v>629.76556880999999</v>
      </c>
      <c r="K57" s="42">
        <f t="shared" si="11"/>
        <v>141.73856881</v>
      </c>
      <c r="L57" s="43">
        <f t="shared" si="12"/>
        <v>0.29043181793220457</v>
      </c>
      <c r="M57" s="48" t="s">
        <v>32</v>
      </c>
      <c r="N57" s="50">
        <f>SUM(N58:N59)</f>
        <v>70.756</v>
      </c>
      <c r="O57" s="50">
        <f>SUM(O58:O59)</f>
        <v>45.396530159999998</v>
      </c>
      <c r="P57" s="48">
        <f t="shared" si="13"/>
        <v>-25.359469840000003</v>
      </c>
      <c r="Q57" s="49">
        <f t="shared" si="14"/>
        <v>-0.35840734128554474</v>
      </c>
      <c r="R57" s="48" t="s">
        <v>32</v>
      </c>
      <c r="S57" s="50">
        <f>S58+S59</f>
        <v>411.00700000000001</v>
      </c>
      <c r="T57" s="50">
        <f>T58+T59</f>
        <v>377.68684487000002</v>
      </c>
      <c r="U57" s="42">
        <f t="shared" si="15"/>
        <v>-33.320155129999989</v>
      </c>
      <c r="V57" s="43">
        <f t="shared" si="16"/>
        <v>-8.106955630925991E-2</v>
      </c>
      <c r="W57" s="48" t="s">
        <v>32</v>
      </c>
      <c r="X57" s="50">
        <f>X58+X59</f>
        <v>42.523000000000003</v>
      </c>
      <c r="Y57" s="50">
        <f>Y58+Y59</f>
        <v>40.253517690000002</v>
      </c>
      <c r="Z57" s="48">
        <f t="shared" si="17"/>
        <v>-2.2694823100000008</v>
      </c>
      <c r="AA57" s="49">
        <f t="shared" si="18"/>
        <v>-5.3370700797215641E-2</v>
      </c>
      <c r="AB57" s="48" t="s">
        <v>32</v>
      </c>
      <c r="AC57" s="50">
        <f>AC58+AC59</f>
        <v>98.421000000000006</v>
      </c>
      <c r="AD57" s="50">
        <f>AD58+AD59</f>
        <v>122.35746578999999</v>
      </c>
      <c r="AE57" s="42">
        <f t="shared" si="19"/>
        <v>23.936465789999986</v>
      </c>
      <c r="AF57" s="43">
        <f t="shared" si="20"/>
        <v>0.2432048626817446</v>
      </c>
      <c r="AG57" s="48" t="s">
        <v>32</v>
      </c>
    </row>
    <row r="58" spans="1:33" s="30" customFormat="1" ht="220.5" x14ac:dyDescent="0.25">
      <c r="A58" s="45" t="s">
        <v>108</v>
      </c>
      <c r="B58" s="67" t="s">
        <v>109</v>
      </c>
      <c r="C58" s="47" t="s">
        <v>31</v>
      </c>
      <c r="D58" s="44">
        <f t="shared" ref="D58:E63" si="21">SUM(I58,N58,S58,X58,AC58)</f>
        <v>1110.7339999999999</v>
      </c>
      <c r="E58" s="48">
        <f t="shared" si="21"/>
        <v>1009.9509893100001</v>
      </c>
      <c r="F58" s="42">
        <f t="shared" si="9"/>
        <v>-100.78301068999986</v>
      </c>
      <c r="G58" s="43">
        <f t="shared" si="10"/>
        <v>-9.0735505251482232E-2</v>
      </c>
      <c r="H58" s="48" t="s">
        <v>110</v>
      </c>
      <c r="I58" s="44">
        <v>488.02699999999999</v>
      </c>
      <c r="J58" s="44">
        <v>437.08337365</v>
      </c>
      <c r="K58" s="42">
        <f t="shared" si="11"/>
        <v>-50.943626349999988</v>
      </c>
      <c r="L58" s="43">
        <f t="shared" si="12"/>
        <v>-0.1043869014419284</v>
      </c>
      <c r="M58" s="48" t="s">
        <v>110</v>
      </c>
      <c r="N58" s="44">
        <v>70.756</v>
      </c>
      <c r="O58" s="44">
        <v>45.396530159999998</v>
      </c>
      <c r="P58" s="48">
        <f t="shared" si="13"/>
        <v>-25.359469840000003</v>
      </c>
      <c r="Q58" s="49">
        <f t="shared" si="14"/>
        <v>-0.35840734128554474</v>
      </c>
      <c r="R58" s="48" t="s">
        <v>110</v>
      </c>
      <c r="S58" s="44">
        <v>411.00700000000001</v>
      </c>
      <c r="T58" s="44">
        <v>370.71574493000003</v>
      </c>
      <c r="U58" s="42">
        <f t="shared" si="15"/>
        <v>-40.291255069999977</v>
      </c>
      <c r="V58" s="43">
        <f t="shared" si="16"/>
        <v>-9.8030581157985089E-2</v>
      </c>
      <c r="W58" s="48" t="s">
        <v>110</v>
      </c>
      <c r="X58" s="44">
        <v>42.523000000000003</v>
      </c>
      <c r="Y58" s="44">
        <v>40.166622930000003</v>
      </c>
      <c r="Z58" s="48">
        <f t="shared" si="17"/>
        <v>-2.3563770700000006</v>
      </c>
      <c r="AA58" s="49">
        <f t="shared" si="18"/>
        <v>-5.5414177503939052E-2</v>
      </c>
      <c r="AB58" s="48" t="s">
        <v>110</v>
      </c>
      <c r="AC58" s="44">
        <v>98.421000000000006</v>
      </c>
      <c r="AD58" s="44">
        <v>116.58871764</v>
      </c>
      <c r="AE58" s="42">
        <f t="shared" si="19"/>
        <v>18.167717639999992</v>
      </c>
      <c r="AF58" s="43">
        <f t="shared" si="20"/>
        <v>0.18459188222025777</v>
      </c>
      <c r="AG58" s="48" t="s">
        <v>110</v>
      </c>
    </row>
    <row r="59" spans="1:33" s="30" customFormat="1" ht="141.75" x14ac:dyDescent="0.25">
      <c r="A59" s="45" t="s">
        <v>111</v>
      </c>
      <c r="B59" s="67" t="s">
        <v>112</v>
      </c>
      <c r="C59" s="47" t="s">
        <v>31</v>
      </c>
      <c r="D59" s="44">
        <f t="shared" si="21"/>
        <v>0</v>
      </c>
      <c r="E59" s="48">
        <f t="shared" si="21"/>
        <v>205.50893800999998</v>
      </c>
      <c r="F59" s="42">
        <f t="shared" si="9"/>
        <v>205.50893800999998</v>
      </c>
      <c r="G59" s="43">
        <v>1</v>
      </c>
      <c r="H59" s="48" t="s">
        <v>113</v>
      </c>
      <c r="I59" s="44">
        <v>0</v>
      </c>
      <c r="J59" s="44">
        <v>192.68219515999999</v>
      </c>
      <c r="K59" s="42">
        <f t="shared" si="11"/>
        <v>192.68219515999999</v>
      </c>
      <c r="L59" s="43">
        <v>1</v>
      </c>
      <c r="M59" s="48" t="s">
        <v>113</v>
      </c>
      <c r="N59" s="44">
        <v>0</v>
      </c>
      <c r="O59" s="44">
        <v>0</v>
      </c>
      <c r="P59" s="48">
        <f t="shared" si="13"/>
        <v>0</v>
      </c>
      <c r="Q59" s="49">
        <v>0</v>
      </c>
      <c r="R59" s="48" t="s">
        <v>32</v>
      </c>
      <c r="S59" s="44">
        <v>0</v>
      </c>
      <c r="T59" s="44">
        <v>6.9710999400000002</v>
      </c>
      <c r="U59" s="42">
        <f t="shared" si="15"/>
        <v>6.9710999400000002</v>
      </c>
      <c r="V59" s="43">
        <v>1</v>
      </c>
      <c r="W59" s="48" t="s">
        <v>114</v>
      </c>
      <c r="X59" s="44">
        <v>0</v>
      </c>
      <c r="Y59" s="44">
        <v>8.6894760000000001E-2</v>
      </c>
      <c r="Z59" s="48">
        <f t="shared" si="17"/>
        <v>8.6894760000000001E-2</v>
      </c>
      <c r="AA59" s="49">
        <v>1</v>
      </c>
      <c r="AB59" s="48" t="s">
        <v>115</v>
      </c>
      <c r="AC59" s="44">
        <v>0</v>
      </c>
      <c r="AD59" s="44">
        <v>5.7687481500000004</v>
      </c>
      <c r="AE59" s="42">
        <f t="shared" si="19"/>
        <v>5.7687481500000004</v>
      </c>
      <c r="AF59" s="43">
        <v>1</v>
      </c>
      <c r="AG59" s="48" t="s">
        <v>115</v>
      </c>
    </row>
    <row r="60" spans="1:33" s="30" customFormat="1" ht="47.25" x14ac:dyDescent="0.25">
      <c r="A60" s="45" t="s">
        <v>116</v>
      </c>
      <c r="B60" s="66" t="s">
        <v>117</v>
      </c>
      <c r="C60" s="47" t="s">
        <v>31</v>
      </c>
      <c r="D60" s="44">
        <f t="shared" si="21"/>
        <v>4098.3600000000006</v>
      </c>
      <c r="E60" s="48">
        <f t="shared" si="21"/>
        <v>3916.5029764500005</v>
      </c>
      <c r="F60" s="42">
        <f t="shared" si="9"/>
        <v>-181.85702355000012</v>
      </c>
      <c r="G60" s="43">
        <f>F60/D60</f>
        <v>-4.437312084589936E-2</v>
      </c>
      <c r="H60" s="48" t="s">
        <v>32</v>
      </c>
      <c r="I60" s="44">
        <v>0</v>
      </c>
      <c r="J60" s="44">
        <v>0</v>
      </c>
      <c r="K60" s="42">
        <f t="shared" si="11"/>
        <v>0</v>
      </c>
      <c r="L60" s="43">
        <v>0</v>
      </c>
      <c r="M60" s="48" t="s">
        <v>32</v>
      </c>
      <c r="N60" s="44">
        <v>217.62</v>
      </c>
      <c r="O60" s="44">
        <v>210.32933868000001</v>
      </c>
      <c r="P60" s="48">
        <f t="shared" si="13"/>
        <v>-7.2906613199999981</v>
      </c>
      <c r="Q60" s="49">
        <f>P60/N60</f>
        <v>-3.3501798180314298E-2</v>
      </c>
      <c r="R60" s="48" t="s">
        <v>32</v>
      </c>
      <c r="S60" s="44">
        <v>2581.9670000000001</v>
      </c>
      <c r="T60" s="44">
        <v>2687.6333098800001</v>
      </c>
      <c r="U60" s="42">
        <f t="shared" si="15"/>
        <v>105.66630987999997</v>
      </c>
      <c r="V60" s="43">
        <f>U60/S60</f>
        <v>4.0924732918739846E-2</v>
      </c>
      <c r="W60" s="48" t="s">
        <v>32</v>
      </c>
      <c r="X60" s="44">
        <v>1292.039</v>
      </c>
      <c r="Y60" s="44">
        <v>1011.9173044200001</v>
      </c>
      <c r="Z60" s="48">
        <f t="shared" si="17"/>
        <v>-280.12169557999994</v>
      </c>
      <c r="AA60" s="49">
        <f>Z60/X60</f>
        <v>-0.21680591342830979</v>
      </c>
      <c r="AB60" s="48" t="s">
        <v>118</v>
      </c>
      <c r="AC60" s="44">
        <v>6.734</v>
      </c>
      <c r="AD60" s="44">
        <v>6.6230234699999997</v>
      </c>
      <c r="AE60" s="42">
        <f t="shared" si="19"/>
        <v>-0.1109765300000003</v>
      </c>
      <c r="AF60" s="43">
        <f>AE60/AC60</f>
        <v>-1.6480031185031229E-2</v>
      </c>
      <c r="AG60" s="48" t="s">
        <v>32</v>
      </c>
    </row>
    <row r="61" spans="1:33" s="30" customFormat="1" x14ac:dyDescent="0.25">
      <c r="A61" s="45" t="s">
        <v>79</v>
      </c>
      <c r="B61" s="65" t="s">
        <v>119</v>
      </c>
      <c r="C61" s="47" t="s">
        <v>31</v>
      </c>
      <c r="D61" s="44">
        <f t="shared" si="21"/>
        <v>9798.2510000000002</v>
      </c>
      <c r="E61" s="48">
        <f t="shared" si="21"/>
        <v>9833.78929092</v>
      </c>
      <c r="F61" s="42">
        <f t="shared" si="9"/>
        <v>35.538290919999781</v>
      </c>
      <c r="G61" s="43">
        <f>F61/D61</f>
        <v>3.6270035254250764E-3</v>
      </c>
      <c r="H61" s="48" t="s">
        <v>32</v>
      </c>
      <c r="I61" s="44">
        <v>1071.9739999999999</v>
      </c>
      <c r="J61" s="44">
        <v>1055.1484227599999</v>
      </c>
      <c r="K61" s="42">
        <f t="shared" si="11"/>
        <v>-16.82557724000003</v>
      </c>
      <c r="L61" s="43">
        <f>K61/I61</f>
        <v>-1.56958818404178E-2</v>
      </c>
      <c r="M61" s="48" t="s">
        <v>32</v>
      </c>
      <c r="N61" s="44">
        <v>48.454999999999998</v>
      </c>
      <c r="O61" s="44">
        <v>51.821346630000001</v>
      </c>
      <c r="P61" s="48">
        <f t="shared" si="13"/>
        <v>3.3663466300000024</v>
      </c>
      <c r="Q61" s="49">
        <f>P61/N61</f>
        <v>6.9473668971210448E-2</v>
      </c>
      <c r="R61" s="48" t="s">
        <v>32</v>
      </c>
      <c r="S61" s="44">
        <v>7724.1419999999998</v>
      </c>
      <c r="T61" s="44">
        <v>7818.8278633099999</v>
      </c>
      <c r="U61" s="42">
        <f t="shared" si="15"/>
        <v>94.685863310000059</v>
      </c>
      <c r="V61" s="43">
        <f>U61/S61</f>
        <v>1.2258431203103213E-2</v>
      </c>
      <c r="W61" s="48" t="s">
        <v>32</v>
      </c>
      <c r="X61" s="44">
        <v>257.08300000000003</v>
      </c>
      <c r="Y61" s="44">
        <v>254.03645033999999</v>
      </c>
      <c r="Z61" s="48">
        <f t="shared" si="17"/>
        <v>-3.0465496600000392</v>
      </c>
      <c r="AA61" s="49">
        <f>Z61/X61</f>
        <v>-1.1850451644021731E-2</v>
      </c>
      <c r="AB61" s="48" t="s">
        <v>32</v>
      </c>
      <c r="AC61" s="44">
        <v>696.59699999999998</v>
      </c>
      <c r="AD61" s="44">
        <v>653.95520787999999</v>
      </c>
      <c r="AE61" s="42">
        <f t="shared" si="19"/>
        <v>-42.641792119999991</v>
      </c>
      <c r="AF61" s="43">
        <f>AE61/AC61</f>
        <v>-6.1214435491396019E-2</v>
      </c>
      <c r="AG61" s="48" t="s">
        <v>32</v>
      </c>
    </row>
    <row r="62" spans="1:33" s="30" customFormat="1" ht="78.75" x14ac:dyDescent="0.25">
      <c r="A62" s="45" t="s">
        <v>120</v>
      </c>
      <c r="B62" s="65" t="s">
        <v>121</v>
      </c>
      <c r="C62" s="47" t="s">
        <v>31</v>
      </c>
      <c r="D62" s="44">
        <f t="shared" si="21"/>
        <v>1282.7280000000001</v>
      </c>
      <c r="E62" s="48">
        <f t="shared" si="21"/>
        <v>1208.00309655</v>
      </c>
      <c r="F62" s="42">
        <f t="shared" si="9"/>
        <v>-74.724903450000056</v>
      </c>
      <c r="G62" s="43">
        <f>F62/D62</f>
        <v>-5.8254675543061393E-2</v>
      </c>
      <c r="H62" s="48" t="s">
        <v>32</v>
      </c>
      <c r="I62" s="44">
        <v>1004.564</v>
      </c>
      <c r="J62" s="44">
        <v>903.86388647000001</v>
      </c>
      <c r="K62" s="42">
        <f t="shared" si="11"/>
        <v>-100.70011352999995</v>
      </c>
      <c r="L62" s="43">
        <f>K62/I62</f>
        <v>-0.10024260627496104</v>
      </c>
      <c r="M62" s="48" t="s">
        <v>122</v>
      </c>
      <c r="N62" s="44">
        <v>24.675000000000001</v>
      </c>
      <c r="O62" s="44">
        <v>27.859070630000002</v>
      </c>
      <c r="P62" s="48">
        <f t="shared" si="13"/>
        <v>3.1840706300000008</v>
      </c>
      <c r="Q62" s="49">
        <f>P62/N62</f>
        <v>0.12904034974670722</v>
      </c>
      <c r="R62" s="48" t="s">
        <v>123</v>
      </c>
      <c r="S62" s="44">
        <v>215.46899999999999</v>
      </c>
      <c r="T62" s="44">
        <v>235.77966573</v>
      </c>
      <c r="U62" s="42">
        <f t="shared" si="15"/>
        <v>20.310665730000011</v>
      </c>
      <c r="V62" s="43">
        <f>U62/S62</f>
        <v>9.426258872506027E-2</v>
      </c>
      <c r="W62" s="48" t="s">
        <v>124</v>
      </c>
      <c r="X62" s="44">
        <v>0.39700000000000002</v>
      </c>
      <c r="Y62" s="44">
        <v>1.0164028300000001</v>
      </c>
      <c r="Z62" s="48">
        <f t="shared" si="17"/>
        <v>0.61940283000000007</v>
      </c>
      <c r="AA62" s="49">
        <f>Z62/X62</f>
        <v>1.5602086397984887</v>
      </c>
      <c r="AB62" s="48" t="s">
        <v>125</v>
      </c>
      <c r="AC62" s="44">
        <v>37.622999999999998</v>
      </c>
      <c r="AD62" s="44">
        <v>39.484070889999998</v>
      </c>
      <c r="AE62" s="42">
        <f t="shared" si="19"/>
        <v>1.8610708900000006</v>
      </c>
      <c r="AF62" s="43">
        <f>AE62/AC62</f>
        <v>4.9466307577811466E-2</v>
      </c>
      <c r="AG62" s="48" t="s">
        <v>32</v>
      </c>
    </row>
    <row r="63" spans="1:33" s="30" customFormat="1" x14ac:dyDescent="0.25">
      <c r="A63" s="45" t="s">
        <v>126</v>
      </c>
      <c r="B63" s="64" t="s">
        <v>127</v>
      </c>
      <c r="C63" s="47" t="s">
        <v>31</v>
      </c>
      <c r="D63" s="50">
        <f t="shared" si="21"/>
        <v>9597.5009999999984</v>
      </c>
      <c r="E63" s="48">
        <f t="shared" si="21"/>
        <v>9763.1454702100018</v>
      </c>
      <c r="F63" s="42">
        <f t="shared" si="9"/>
        <v>165.64447021000342</v>
      </c>
      <c r="G63" s="43">
        <f>F63/D63</f>
        <v>1.7259125079539292E-2</v>
      </c>
      <c r="H63" s="48" t="s">
        <v>32</v>
      </c>
      <c r="I63" s="50">
        <f>SUM(I64,I65,I66,I67,I68)</f>
        <v>4245.4629999999988</v>
      </c>
      <c r="J63" s="50">
        <f>SUM(J64,J65,J66,J67,J68)</f>
        <v>4333.0899885600011</v>
      </c>
      <c r="K63" s="42">
        <f t="shared" si="11"/>
        <v>87.626988560002246</v>
      </c>
      <c r="L63" s="43">
        <f>K63/I63</f>
        <v>2.0640148921331376E-2</v>
      </c>
      <c r="M63" s="48" t="s">
        <v>32</v>
      </c>
      <c r="N63" s="50">
        <f>SUM(N64,N65,N66,N67,N68)</f>
        <v>392.24099999999999</v>
      </c>
      <c r="O63" s="50">
        <f>SUM(O64,O65,O66,O67,O68)</f>
        <v>374.11925037999998</v>
      </c>
      <c r="P63" s="48">
        <f t="shared" si="13"/>
        <v>-18.121749620000003</v>
      </c>
      <c r="Q63" s="49">
        <f>P63/N63</f>
        <v>-4.6200549203168469E-2</v>
      </c>
      <c r="R63" s="48" t="s">
        <v>32</v>
      </c>
      <c r="S63" s="50">
        <f>SUM(S64,S65,S66,S67,S68)</f>
        <v>2901.2820000000002</v>
      </c>
      <c r="T63" s="50">
        <f>SUM(T64,T65,T66,T67,T68)</f>
        <v>2795.2832006600001</v>
      </c>
      <c r="U63" s="42">
        <f t="shared" si="15"/>
        <v>-105.99879934000001</v>
      </c>
      <c r="V63" s="43">
        <f>U63/S63</f>
        <v>-3.6535159057271921E-2</v>
      </c>
      <c r="W63" s="48" t="s">
        <v>32</v>
      </c>
      <c r="X63" s="50">
        <f>SUM(X64,X65,X66,X67,X68)</f>
        <v>780.75099999999998</v>
      </c>
      <c r="Y63" s="50">
        <f>SUM(Y64,Y65,Y66,Y67,Y68)</f>
        <v>888.24588888000005</v>
      </c>
      <c r="Z63" s="48">
        <f t="shared" si="17"/>
        <v>107.49488888000008</v>
      </c>
      <c r="AA63" s="49">
        <f>Z63/X63</f>
        <v>0.1376813976286935</v>
      </c>
      <c r="AB63" s="48" t="s">
        <v>32</v>
      </c>
      <c r="AC63" s="50">
        <f>SUM(AC64,AC65,AC66,AC67,AC68)</f>
        <v>1277.7639999999997</v>
      </c>
      <c r="AD63" s="50">
        <f>SUM(AD64,AD65,AD66,AD67,AD68)</f>
        <v>1372.4071417299999</v>
      </c>
      <c r="AE63" s="42">
        <f t="shared" si="19"/>
        <v>94.643141730000252</v>
      </c>
      <c r="AF63" s="43">
        <f>AE63/AC63</f>
        <v>7.4069344362495945E-2</v>
      </c>
      <c r="AG63" s="48" t="s">
        <v>32</v>
      </c>
    </row>
    <row r="64" spans="1:33" s="30" customFormat="1" ht="31.5" x14ac:dyDescent="0.25">
      <c r="A64" s="45" t="s">
        <v>128</v>
      </c>
      <c r="B64" s="62" t="s">
        <v>129</v>
      </c>
      <c r="C64" s="47" t="s">
        <v>31</v>
      </c>
      <c r="D64" s="48" t="s">
        <v>32</v>
      </c>
      <c r="E64" s="48" t="s">
        <v>32</v>
      </c>
      <c r="F64" s="48" t="s">
        <v>32</v>
      </c>
      <c r="G64" s="49" t="s">
        <v>32</v>
      </c>
      <c r="H64" s="48" t="s">
        <v>32</v>
      </c>
      <c r="I64" s="50" t="s">
        <v>32</v>
      </c>
      <c r="J64" s="50" t="s">
        <v>32</v>
      </c>
      <c r="K64" s="50" t="s">
        <v>32</v>
      </c>
      <c r="L64" s="50" t="s">
        <v>32</v>
      </c>
      <c r="M64" s="48" t="s">
        <v>32</v>
      </c>
      <c r="N64" s="48" t="s">
        <v>32</v>
      </c>
      <c r="O64" s="48" t="s">
        <v>32</v>
      </c>
      <c r="P64" s="48" t="s">
        <v>32</v>
      </c>
      <c r="Q64" s="48" t="s">
        <v>32</v>
      </c>
      <c r="R64" s="48" t="s">
        <v>32</v>
      </c>
      <c r="S64" s="48" t="s">
        <v>32</v>
      </c>
      <c r="T64" s="48" t="s">
        <v>32</v>
      </c>
      <c r="U64" s="48" t="s">
        <v>32</v>
      </c>
      <c r="V64" s="48" t="s">
        <v>32</v>
      </c>
      <c r="W64" s="48" t="s">
        <v>32</v>
      </c>
      <c r="X64" s="48" t="s">
        <v>32</v>
      </c>
      <c r="Y64" s="48" t="s">
        <v>32</v>
      </c>
      <c r="Z64" s="48" t="s">
        <v>32</v>
      </c>
      <c r="AA64" s="48" t="s">
        <v>32</v>
      </c>
      <c r="AB64" s="48" t="s">
        <v>32</v>
      </c>
      <c r="AC64" s="51" t="s">
        <v>32</v>
      </c>
      <c r="AD64" s="51" t="s">
        <v>32</v>
      </c>
      <c r="AE64" s="51" t="s">
        <v>32</v>
      </c>
      <c r="AF64" s="51" t="s">
        <v>32</v>
      </c>
      <c r="AG64" s="48" t="s">
        <v>32</v>
      </c>
    </row>
    <row r="65" spans="1:33" s="30" customFormat="1" ht="94.5" x14ac:dyDescent="0.25">
      <c r="A65" s="45" t="s">
        <v>130</v>
      </c>
      <c r="B65" s="62" t="s">
        <v>131</v>
      </c>
      <c r="C65" s="47" t="s">
        <v>31</v>
      </c>
      <c r="D65" s="44">
        <f t="shared" ref="D65:D77" si="22">SUM(I65,N65,S65,X65,AC65)</f>
        <v>62.034000000000006</v>
      </c>
      <c r="E65" s="48">
        <f t="shared" ref="E65:E77" si="23">SUM(J65,O65,T65,Y65,AD65)</f>
        <v>58.570136099999999</v>
      </c>
      <c r="F65" s="42">
        <f t="shared" ref="F65:F77" si="24">E65-D65</f>
        <v>-3.4638639000000069</v>
      </c>
      <c r="G65" s="43">
        <f t="shared" ref="G65:G77" si="25">F65/D65</f>
        <v>-5.5838151658767876E-2</v>
      </c>
      <c r="H65" s="48" t="s">
        <v>32</v>
      </c>
      <c r="I65" s="44">
        <v>10.868</v>
      </c>
      <c r="J65" s="44">
        <v>14.903976849999999</v>
      </c>
      <c r="K65" s="42">
        <f t="shared" ref="K65:K77" si="26">J65-I65</f>
        <v>4.0359768499999991</v>
      </c>
      <c r="L65" s="43">
        <f t="shared" ref="L65:L77" si="27">K65/I65</f>
        <v>0.37136334652189906</v>
      </c>
      <c r="M65" s="48" t="s">
        <v>132</v>
      </c>
      <c r="N65" s="44">
        <v>48.148000000000003</v>
      </c>
      <c r="O65" s="44">
        <v>42.256053479999999</v>
      </c>
      <c r="P65" s="48">
        <f t="shared" ref="P65:P77" si="28">O65-N65</f>
        <v>-5.8919465200000047</v>
      </c>
      <c r="Q65" s="49">
        <f t="shared" ref="Q65:Q77" si="29">P65/N65</f>
        <v>-0.12237157348176465</v>
      </c>
      <c r="R65" s="48" t="s">
        <v>133</v>
      </c>
      <c r="S65" s="44">
        <v>0</v>
      </c>
      <c r="T65" s="44">
        <v>0</v>
      </c>
      <c r="U65" s="42">
        <f t="shared" ref="U65:U77" si="30">T65-S65</f>
        <v>0</v>
      </c>
      <c r="V65" s="43">
        <v>0</v>
      </c>
      <c r="W65" s="48" t="s">
        <v>32</v>
      </c>
      <c r="X65" s="44">
        <v>3.0179999999999998</v>
      </c>
      <c r="Y65" s="44">
        <v>1.4101057699999999</v>
      </c>
      <c r="Z65" s="48">
        <f t="shared" ref="Z65:Z77" si="31">Y65-X65</f>
        <v>-1.6078942299999999</v>
      </c>
      <c r="AA65" s="49">
        <f t="shared" ref="AA65:AA77" si="32">Z65/X65</f>
        <v>-0.53276813452617622</v>
      </c>
      <c r="AB65" s="48" t="s">
        <v>32</v>
      </c>
      <c r="AC65" s="44">
        <v>0</v>
      </c>
      <c r="AD65" s="44">
        <v>0</v>
      </c>
      <c r="AE65" s="42">
        <f t="shared" ref="AE65:AE77" si="33">AD65-AC65</f>
        <v>0</v>
      </c>
      <c r="AF65" s="43">
        <v>0</v>
      </c>
      <c r="AG65" s="48" t="s">
        <v>32</v>
      </c>
    </row>
    <row r="66" spans="1:33" s="30" customFormat="1" ht="63" x14ac:dyDescent="0.25">
      <c r="A66" s="45" t="s">
        <v>134</v>
      </c>
      <c r="B66" s="65" t="s">
        <v>135</v>
      </c>
      <c r="C66" s="47" t="s">
        <v>31</v>
      </c>
      <c r="D66" s="44">
        <f t="shared" si="22"/>
        <v>4243.1540000000005</v>
      </c>
      <c r="E66" s="48">
        <f t="shared" si="23"/>
        <v>4324.2984495299997</v>
      </c>
      <c r="F66" s="42">
        <f t="shared" si="24"/>
        <v>81.144449529999292</v>
      </c>
      <c r="G66" s="43">
        <f t="shared" si="25"/>
        <v>1.9123616425422995E-2</v>
      </c>
      <c r="H66" s="48" t="s">
        <v>32</v>
      </c>
      <c r="I66" s="44">
        <v>1809.845</v>
      </c>
      <c r="J66" s="44">
        <v>1819.20223766</v>
      </c>
      <c r="K66" s="42">
        <f t="shared" si="26"/>
        <v>9.3572376600000098</v>
      </c>
      <c r="L66" s="43">
        <f t="shared" si="27"/>
        <v>5.1701873143832813E-3</v>
      </c>
      <c r="M66" s="48" t="s">
        <v>32</v>
      </c>
      <c r="N66" s="44">
        <v>261.81400000000002</v>
      </c>
      <c r="O66" s="44">
        <v>262.95554820000001</v>
      </c>
      <c r="P66" s="48">
        <f t="shared" si="28"/>
        <v>1.1415481999999884</v>
      </c>
      <c r="Q66" s="49">
        <f t="shared" si="29"/>
        <v>4.3601495718333938E-3</v>
      </c>
      <c r="R66" s="48" t="s">
        <v>32</v>
      </c>
      <c r="S66" s="44">
        <v>1497.723</v>
      </c>
      <c r="T66" s="44">
        <v>1499.1050793100001</v>
      </c>
      <c r="U66" s="42">
        <f t="shared" si="30"/>
        <v>1.3820793100001083</v>
      </c>
      <c r="V66" s="43">
        <f t="shared" ref="V66:V77" si="34">U66/S66</f>
        <v>9.2278699732868381E-4</v>
      </c>
      <c r="W66" s="48" t="s">
        <v>32</v>
      </c>
      <c r="X66" s="44">
        <v>303.51400000000001</v>
      </c>
      <c r="Y66" s="44">
        <v>427.13099031000002</v>
      </c>
      <c r="Z66" s="48">
        <f t="shared" si="31"/>
        <v>123.61699031000001</v>
      </c>
      <c r="AA66" s="49">
        <f t="shared" si="32"/>
        <v>0.4072859581765586</v>
      </c>
      <c r="AB66" s="48" t="s">
        <v>136</v>
      </c>
      <c r="AC66" s="44">
        <v>370.25799999999998</v>
      </c>
      <c r="AD66" s="44">
        <v>315.90459405000001</v>
      </c>
      <c r="AE66" s="42">
        <f t="shared" si="33"/>
        <v>-54.353405949999967</v>
      </c>
      <c r="AF66" s="43">
        <f t="shared" ref="AF66:AF77" si="35">AE66/AC66</f>
        <v>-0.14679873480113859</v>
      </c>
      <c r="AG66" s="48" t="s">
        <v>137</v>
      </c>
    </row>
    <row r="67" spans="1:33" s="30" customFormat="1" x14ac:dyDescent="0.25">
      <c r="A67" s="45" t="s">
        <v>138</v>
      </c>
      <c r="B67" s="65" t="s">
        <v>139</v>
      </c>
      <c r="C67" s="47" t="s">
        <v>31</v>
      </c>
      <c r="D67" s="44">
        <f t="shared" si="22"/>
        <v>513.72900000000004</v>
      </c>
      <c r="E67" s="48">
        <f t="shared" si="23"/>
        <v>536.61644252999997</v>
      </c>
      <c r="F67" s="42">
        <f t="shared" si="24"/>
        <v>22.88744252999993</v>
      </c>
      <c r="G67" s="43">
        <f t="shared" si="25"/>
        <v>4.4551587568542807E-2</v>
      </c>
      <c r="H67" s="48" t="s">
        <v>32</v>
      </c>
      <c r="I67" s="44">
        <v>286.51900000000001</v>
      </c>
      <c r="J67" s="44">
        <v>298.78172654999997</v>
      </c>
      <c r="K67" s="42">
        <f t="shared" si="26"/>
        <v>12.262726549999968</v>
      </c>
      <c r="L67" s="43">
        <f t="shared" si="27"/>
        <v>4.2798999542787625E-2</v>
      </c>
      <c r="M67" s="48" t="s">
        <v>32</v>
      </c>
      <c r="N67" s="44">
        <v>0.16300000000000001</v>
      </c>
      <c r="O67" s="44">
        <v>0.13485970999999999</v>
      </c>
      <c r="P67" s="48">
        <f t="shared" si="28"/>
        <v>-2.8140290000000012E-2</v>
      </c>
      <c r="Q67" s="49">
        <f t="shared" si="29"/>
        <v>-0.17263981595092032</v>
      </c>
      <c r="R67" s="48" t="s">
        <v>32</v>
      </c>
      <c r="S67" s="44">
        <v>80.406000000000006</v>
      </c>
      <c r="T67" s="44">
        <v>83.649299130000003</v>
      </c>
      <c r="U67" s="42">
        <f t="shared" si="30"/>
        <v>3.2432991299999969</v>
      </c>
      <c r="V67" s="43">
        <f t="shared" si="34"/>
        <v>4.033653122901272E-2</v>
      </c>
      <c r="W67" s="48" t="s">
        <v>32</v>
      </c>
      <c r="X67" s="44">
        <v>65.194999999999993</v>
      </c>
      <c r="Y67" s="44">
        <v>67.710168510000003</v>
      </c>
      <c r="Z67" s="48">
        <f t="shared" si="31"/>
        <v>2.5151685100000094</v>
      </c>
      <c r="AA67" s="49">
        <f t="shared" si="32"/>
        <v>3.8579162665848758E-2</v>
      </c>
      <c r="AB67" s="48" t="s">
        <v>32</v>
      </c>
      <c r="AC67" s="44">
        <v>81.445999999999998</v>
      </c>
      <c r="AD67" s="44">
        <v>86.340388630000007</v>
      </c>
      <c r="AE67" s="42">
        <f t="shared" si="33"/>
        <v>4.8943886300000088</v>
      </c>
      <c r="AF67" s="43">
        <f t="shared" si="35"/>
        <v>6.0093664882253379E-2</v>
      </c>
      <c r="AG67" s="48" t="s">
        <v>32</v>
      </c>
    </row>
    <row r="68" spans="1:33" s="30" customFormat="1" ht="110.25" x14ac:dyDescent="0.25">
      <c r="A68" s="45" t="s">
        <v>140</v>
      </c>
      <c r="B68" s="65" t="s">
        <v>141</v>
      </c>
      <c r="C68" s="47" t="s">
        <v>31</v>
      </c>
      <c r="D68" s="44">
        <f t="shared" si="22"/>
        <v>4778.5839999999989</v>
      </c>
      <c r="E68" s="48">
        <f t="shared" si="23"/>
        <v>4843.6604420500007</v>
      </c>
      <c r="F68" s="42">
        <f t="shared" si="24"/>
        <v>65.076442050001788</v>
      </c>
      <c r="G68" s="43">
        <f t="shared" si="25"/>
        <v>1.3618352643796112E-2</v>
      </c>
      <c r="H68" s="48" t="s">
        <v>32</v>
      </c>
      <c r="I68" s="44">
        <v>2138.2309999999989</v>
      </c>
      <c r="J68" s="44">
        <v>2200.2020475000008</v>
      </c>
      <c r="K68" s="42">
        <f t="shared" si="26"/>
        <v>61.971047500001987</v>
      </c>
      <c r="L68" s="43">
        <f t="shared" si="27"/>
        <v>2.8982391285133375E-2</v>
      </c>
      <c r="M68" s="48" t="s">
        <v>32</v>
      </c>
      <c r="N68" s="44">
        <v>82.115999999999943</v>
      </c>
      <c r="O68" s="44">
        <v>68.772788989999981</v>
      </c>
      <c r="P68" s="48">
        <f t="shared" si="28"/>
        <v>-13.343211009999962</v>
      </c>
      <c r="Q68" s="49">
        <f t="shared" si="29"/>
        <v>-0.16249221844707451</v>
      </c>
      <c r="R68" s="48" t="s">
        <v>142</v>
      </c>
      <c r="S68" s="44">
        <v>1323.1530000000002</v>
      </c>
      <c r="T68" s="44">
        <v>1212.5288222200002</v>
      </c>
      <c r="U68" s="42">
        <f t="shared" si="30"/>
        <v>-110.62417778000008</v>
      </c>
      <c r="V68" s="43">
        <f t="shared" si="34"/>
        <v>-8.3606489786139673E-2</v>
      </c>
      <c r="W68" s="48" t="s">
        <v>32</v>
      </c>
      <c r="X68" s="44">
        <v>409.02399999999994</v>
      </c>
      <c r="Y68" s="44">
        <v>391.99462429000005</v>
      </c>
      <c r="Z68" s="48">
        <f t="shared" si="31"/>
        <v>-17.029375709999897</v>
      </c>
      <c r="AA68" s="49">
        <f t="shared" si="32"/>
        <v>-4.1634172346854709E-2</v>
      </c>
      <c r="AB68" s="48" t="s">
        <v>32</v>
      </c>
      <c r="AC68" s="44">
        <v>826.05999999999983</v>
      </c>
      <c r="AD68" s="44">
        <v>970.1621590499999</v>
      </c>
      <c r="AE68" s="42">
        <f t="shared" si="33"/>
        <v>144.10215905000007</v>
      </c>
      <c r="AF68" s="43">
        <f t="shared" si="35"/>
        <v>0.17444514811272802</v>
      </c>
      <c r="AG68" s="48" t="s">
        <v>143</v>
      </c>
    </row>
    <row r="69" spans="1:33" s="30" customFormat="1" x14ac:dyDescent="0.25">
      <c r="A69" s="45" t="s">
        <v>144</v>
      </c>
      <c r="B69" s="64" t="s">
        <v>145</v>
      </c>
      <c r="C69" s="47" t="s">
        <v>31</v>
      </c>
      <c r="D69" s="44">
        <f t="shared" si="22"/>
        <v>12484.502</v>
      </c>
      <c r="E69" s="48">
        <f t="shared" si="23"/>
        <v>12488.681115060001</v>
      </c>
      <c r="F69" s="42">
        <f t="shared" si="24"/>
        <v>4.1791150600001856</v>
      </c>
      <c r="G69" s="43">
        <f t="shared" si="25"/>
        <v>3.3474423409121049E-4</v>
      </c>
      <c r="H69" s="48" t="s">
        <v>32</v>
      </c>
      <c r="I69" s="44">
        <v>6009.808</v>
      </c>
      <c r="J69" s="44">
        <v>5933.1272542799998</v>
      </c>
      <c r="K69" s="42">
        <f t="shared" si="26"/>
        <v>-76.680745720000232</v>
      </c>
      <c r="L69" s="43">
        <f t="shared" si="27"/>
        <v>-1.2759267137985145E-2</v>
      </c>
      <c r="M69" s="48" t="s">
        <v>32</v>
      </c>
      <c r="N69" s="44">
        <v>238.25899999999999</v>
      </c>
      <c r="O69" s="44">
        <v>240.17189815</v>
      </c>
      <c r="P69" s="48">
        <f t="shared" si="28"/>
        <v>1.9128981500000179</v>
      </c>
      <c r="Q69" s="49">
        <f t="shared" si="29"/>
        <v>8.0286501244444825E-3</v>
      </c>
      <c r="R69" s="48" t="s">
        <v>32</v>
      </c>
      <c r="S69" s="44">
        <v>3101.605</v>
      </c>
      <c r="T69" s="44">
        <v>3127.10449578</v>
      </c>
      <c r="U69" s="42">
        <f t="shared" si="30"/>
        <v>25.499495779999961</v>
      </c>
      <c r="V69" s="43">
        <f t="shared" si="34"/>
        <v>8.221387243056405E-3</v>
      </c>
      <c r="W69" s="48" t="s">
        <v>32</v>
      </c>
      <c r="X69" s="44">
        <v>1351.347</v>
      </c>
      <c r="Y69" s="44">
        <v>1367.3542150599999</v>
      </c>
      <c r="Z69" s="48">
        <f t="shared" si="31"/>
        <v>16.007215059999908</v>
      </c>
      <c r="AA69" s="49">
        <f t="shared" si="32"/>
        <v>1.1845377286514795E-2</v>
      </c>
      <c r="AB69" s="48" t="s">
        <v>32</v>
      </c>
      <c r="AC69" s="44">
        <v>1783.4829999999999</v>
      </c>
      <c r="AD69" s="44">
        <v>1820.92325179</v>
      </c>
      <c r="AE69" s="42">
        <f t="shared" si="33"/>
        <v>37.440251790000048</v>
      </c>
      <c r="AF69" s="43">
        <f t="shared" si="35"/>
        <v>2.0992771890732936E-2</v>
      </c>
      <c r="AG69" s="48" t="s">
        <v>32</v>
      </c>
    </row>
    <row r="70" spans="1:33" s="30" customFormat="1" ht="78.75" x14ac:dyDescent="0.25">
      <c r="A70" s="45" t="s">
        <v>146</v>
      </c>
      <c r="B70" s="64" t="s">
        <v>147</v>
      </c>
      <c r="C70" s="47" t="s">
        <v>31</v>
      </c>
      <c r="D70" s="44">
        <f t="shared" si="22"/>
        <v>3450.2470000000003</v>
      </c>
      <c r="E70" s="48">
        <f t="shared" si="23"/>
        <v>3431.73017493</v>
      </c>
      <c r="F70" s="42">
        <f t="shared" si="24"/>
        <v>-18.516825070000323</v>
      </c>
      <c r="G70" s="43">
        <f t="shared" si="25"/>
        <v>-5.3668114398767166E-3</v>
      </c>
      <c r="H70" s="48" t="s">
        <v>32</v>
      </c>
      <c r="I70" s="44">
        <v>2006.8420000000001</v>
      </c>
      <c r="J70" s="44">
        <v>2012.3458671599999</v>
      </c>
      <c r="K70" s="42">
        <f t="shared" si="26"/>
        <v>5.5038671599997997</v>
      </c>
      <c r="L70" s="43">
        <f t="shared" si="27"/>
        <v>2.7425513119616789E-3</v>
      </c>
      <c r="M70" s="48" t="s">
        <v>32</v>
      </c>
      <c r="N70" s="44">
        <v>39.591999999999999</v>
      </c>
      <c r="O70" s="44">
        <v>35.292276129999998</v>
      </c>
      <c r="P70" s="48">
        <f t="shared" si="28"/>
        <v>-4.2997238700000011</v>
      </c>
      <c r="Q70" s="49">
        <f t="shared" si="29"/>
        <v>-0.10860082516670037</v>
      </c>
      <c r="R70" s="48" t="s">
        <v>148</v>
      </c>
      <c r="S70" s="44">
        <v>779.85199999999998</v>
      </c>
      <c r="T70" s="44">
        <v>764.09193890999995</v>
      </c>
      <c r="U70" s="42">
        <f t="shared" si="30"/>
        <v>-15.760061090000022</v>
      </c>
      <c r="V70" s="43">
        <f t="shared" si="34"/>
        <v>-2.0209041061637366E-2</v>
      </c>
      <c r="W70" s="48" t="s">
        <v>32</v>
      </c>
      <c r="X70" s="44">
        <v>254.279</v>
      </c>
      <c r="Y70" s="44">
        <v>274.38723938999999</v>
      </c>
      <c r="Z70" s="48">
        <f t="shared" si="31"/>
        <v>20.108239389999994</v>
      </c>
      <c r="AA70" s="49">
        <f t="shared" si="32"/>
        <v>7.9079433968200261E-2</v>
      </c>
      <c r="AB70" s="48" t="s">
        <v>148</v>
      </c>
      <c r="AC70" s="44">
        <v>369.68200000000002</v>
      </c>
      <c r="AD70" s="44">
        <v>345.61285334000002</v>
      </c>
      <c r="AE70" s="42">
        <f t="shared" si="33"/>
        <v>-24.069146660000001</v>
      </c>
      <c r="AF70" s="43">
        <f t="shared" si="35"/>
        <v>-6.510770516281561E-2</v>
      </c>
      <c r="AG70" s="48" t="s">
        <v>148</v>
      </c>
    </row>
    <row r="71" spans="1:33" s="30" customFormat="1" x14ac:dyDescent="0.25">
      <c r="A71" s="45" t="s">
        <v>149</v>
      </c>
      <c r="B71" s="64" t="s">
        <v>150</v>
      </c>
      <c r="C71" s="47" t="s">
        <v>31</v>
      </c>
      <c r="D71" s="44">
        <f t="shared" si="22"/>
        <v>1008.0160000000001</v>
      </c>
      <c r="E71" s="48">
        <f t="shared" si="23"/>
        <v>969.34294998999997</v>
      </c>
      <c r="F71" s="42">
        <f t="shared" si="24"/>
        <v>-38.673050010000111</v>
      </c>
      <c r="G71" s="43">
        <f t="shared" si="25"/>
        <v>-3.8365512065284782E-2</v>
      </c>
      <c r="H71" s="48" t="s">
        <v>32</v>
      </c>
      <c r="I71" s="50">
        <f>I72+I73</f>
        <v>587.95500000000004</v>
      </c>
      <c r="J71" s="50">
        <f>J72+J73</f>
        <v>559.60386133999998</v>
      </c>
      <c r="K71" s="42">
        <f t="shared" si="26"/>
        <v>-28.351138660000061</v>
      </c>
      <c r="L71" s="43">
        <f t="shared" si="27"/>
        <v>-4.8219912510311262E-2</v>
      </c>
      <c r="M71" s="48" t="s">
        <v>32</v>
      </c>
      <c r="N71" s="50">
        <f>N72+N73</f>
        <v>18.422000000000001</v>
      </c>
      <c r="O71" s="50">
        <f>O72+O73</f>
        <v>10.38559077</v>
      </c>
      <c r="P71" s="48">
        <f t="shared" si="28"/>
        <v>-8.0364092300000003</v>
      </c>
      <c r="Q71" s="49">
        <f t="shared" si="29"/>
        <v>-0.43623978015416348</v>
      </c>
      <c r="R71" s="48" t="s">
        <v>32</v>
      </c>
      <c r="S71" s="50">
        <f>S72+S73</f>
        <v>217.01</v>
      </c>
      <c r="T71" s="50">
        <f>T72+T73</f>
        <v>218.94528217000001</v>
      </c>
      <c r="U71" s="42">
        <f t="shared" si="30"/>
        <v>1.935282170000022</v>
      </c>
      <c r="V71" s="43">
        <f t="shared" si="34"/>
        <v>8.9179400488457773E-3</v>
      </c>
      <c r="W71" s="48" t="s">
        <v>32</v>
      </c>
      <c r="X71" s="50">
        <f>X72+X73</f>
        <v>92.081999999999994</v>
      </c>
      <c r="Y71" s="50">
        <f>Y72+Y73</f>
        <v>86.11863803</v>
      </c>
      <c r="Z71" s="48">
        <f t="shared" si="31"/>
        <v>-5.963361969999994</v>
      </c>
      <c r="AA71" s="49">
        <f t="shared" si="32"/>
        <v>-6.4761429703959456E-2</v>
      </c>
      <c r="AB71" s="48" t="s">
        <v>32</v>
      </c>
      <c r="AC71" s="50">
        <f>AC72+AC73</f>
        <v>92.546999999999997</v>
      </c>
      <c r="AD71" s="50">
        <f>AD72+AD73</f>
        <v>94.289577679999994</v>
      </c>
      <c r="AE71" s="42">
        <f t="shared" si="33"/>
        <v>1.7425776799999966</v>
      </c>
      <c r="AF71" s="43">
        <f t="shared" si="35"/>
        <v>1.8829110397959918E-2</v>
      </c>
      <c r="AG71" s="48" t="s">
        <v>32</v>
      </c>
    </row>
    <row r="72" spans="1:33" s="30" customFormat="1" ht="63" x14ac:dyDescent="0.25">
      <c r="A72" s="45" t="s">
        <v>151</v>
      </c>
      <c r="B72" s="65" t="s">
        <v>152</v>
      </c>
      <c r="C72" s="47" t="s">
        <v>31</v>
      </c>
      <c r="D72" s="44">
        <f t="shared" si="22"/>
        <v>740.202</v>
      </c>
      <c r="E72" s="48">
        <f t="shared" si="23"/>
        <v>726.67432232999988</v>
      </c>
      <c r="F72" s="42">
        <f t="shared" si="24"/>
        <v>-13.527677670000116</v>
      </c>
      <c r="G72" s="43">
        <f t="shared" si="25"/>
        <v>-1.8275656739646904E-2</v>
      </c>
      <c r="H72" s="48" t="s">
        <v>32</v>
      </c>
      <c r="I72" s="44">
        <v>421.70499999999998</v>
      </c>
      <c r="J72" s="44">
        <v>403.14494761999998</v>
      </c>
      <c r="K72" s="42">
        <f t="shared" si="26"/>
        <v>-18.560052380000002</v>
      </c>
      <c r="L72" s="43">
        <f t="shared" si="27"/>
        <v>-4.4011933413167982E-2</v>
      </c>
      <c r="M72" s="48" t="s">
        <v>32</v>
      </c>
      <c r="N72" s="44">
        <v>4.798</v>
      </c>
      <c r="O72" s="44">
        <v>5.4284232499999998</v>
      </c>
      <c r="P72" s="48">
        <f t="shared" si="28"/>
        <v>0.63042324999999977</v>
      </c>
      <c r="Q72" s="49">
        <f t="shared" si="29"/>
        <v>0.13139292413505621</v>
      </c>
      <c r="R72" s="48" t="s">
        <v>153</v>
      </c>
      <c r="S72" s="44">
        <v>172.321</v>
      </c>
      <c r="T72" s="44">
        <v>174.95763613</v>
      </c>
      <c r="U72" s="42">
        <f t="shared" si="30"/>
        <v>2.6366361299999994</v>
      </c>
      <c r="V72" s="43">
        <f t="shared" si="34"/>
        <v>1.5300724403874161E-2</v>
      </c>
      <c r="W72" s="48" t="s">
        <v>32</v>
      </c>
      <c r="X72" s="44">
        <v>69.694999999999993</v>
      </c>
      <c r="Y72" s="44">
        <v>69.779411409999994</v>
      </c>
      <c r="Z72" s="48">
        <f t="shared" si="31"/>
        <v>8.4411410000001297E-2</v>
      </c>
      <c r="AA72" s="49">
        <f t="shared" si="32"/>
        <v>1.2111544587129824E-3</v>
      </c>
      <c r="AB72" s="48" t="s">
        <v>32</v>
      </c>
      <c r="AC72" s="44">
        <v>71.683000000000007</v>
      </c>
      <c r="AD72" s="44">
        <v>73.363903919999998</v>
      </c>
      <c r="AE72" s="42">
        <f t="shared" si="33"/>
        <v>1.6809039199999916</v>
      </c>
      <c r="AF72" s="43">
        <f t="shared" si="35"/>
        <v>2.3449129082209051E-2</v>
      </c>
      <c r="AG72" s="48" t="s">
        <v>32</v>
      </c>
    </row>
    <row r="73" spans="1:33" s="30" customFormat="1" ht="189" x14ac:dyDescent="0.25">
      <c r="A73" s="45" t="s">
        <v>154</v>
      </c>
      <c r="B73" s="65" t="s">
        <v>155</v>
      </c>
      <c r="C73" s="47" t="s">
        <v>31</v>
      </c>
      <c r="D73" s="44">
        <f t="shared" si="22"/>
        <v>267.81400000000002</v>
      </c>
      <c r="E73" s="48">
        <f t="shared" si="23"/>
        <v>242.66862766000003</v>
      </c>
      <c r="F73" s="42">
        <f t="shared" si="24"/>
        <v>-25.145372339999994</v>
      </c>
      <c r="G73" s="43">
        <f t="shared" si="25"/>
        <v>-9.3891179475307465E-2</v>
      </c>
      <c r="H73" s="48" t="s">
        <v>156</v>
      </c>
      <c r="I73" s="44">
        <v>166.25000000000006</v>
      </c>
      <c r="J73" s="44">
        <v>156.45891372</v>
      </c>
      <c r="K73" s="42">
        <f t="shared" si="26"/>
        <v>-9.7910862800000587</v>
      </c>
      <c r="L73" s="43">
        <f t="shared" si="27"/>
        <v>-5.8893752060150711E-2</v>
      </c>
      <c r="M73" s="48" t="s">
        <v>157</v>
      </c>
      <c r="N73" s="44">
        <v>13.624000000000001</v>
      </c>
      <c r="O73" s="44">
        <v>4.9571675200000005</v>
      </c>
      <c r="P73" s="48">
        <f t="shared" si="28"/>
        <v>-8.6668324800000001</v>
      </c>
      <c r="Q73" s="49">
        <f t="shared" si="29"/>
        <v>-0.63614448620082209</v>
      </c>
      <c r="R73" s="48" t="s">
        <v>158</v>
      </c>
      <c r="S73" s="44">
        <v>44.688999999999993</v>
      </c>
      <c r="T73" s="44">
        <v>43.987646040000016</v>
      </c>
      <c r="U73" s="42">
        <f t="shared" si="30"/>
        <v>-0.70135395999997741</v>
      </c>
      <c r="V73" s="43">
        <f t="shared" si="34"/>
        <v>-1.5694107274720346E-2</v>
      </c>
      <c r="W73" s="48" t="s">
        <v>32</v>
      </c>
      <c r="X73" s="44">
        <v>22.387</v>
      </c>
      <c r="Y73" s="44">
        <v>16.339226620000005</v>
      </c>
      <c r="Z73" s="48">
        <f t="shared" si="31"/>
        <v>-6.0477733799999953</v>
      </c>
      <c r="AA73" s="49">
        <f t="shared" si="32"/>
        <v>-0.27014666458212333</v>
      </c>
      <c r="AB73" s="48" t="s">
        <v>159</v>
      </c>
      <c r="AC73" s="44">
        <v>20.86399999999999</v>
      </c>
      <c r="AD73" s="44">
        <v>20.925673759999995</v>
      </c>
      <c r="AE73" s="42">
        <f t="shared" si="33"/>
        <v>6.1673760000005018E-2</v>
      </c>
      <c r="AF73" s="43">
        <f t="shared" si="35"/>
        <v>2.9559892638039227E-3</v>
      </c>
      <c r="AG73" s="48" t="s">
        <v>32</v>
      </c>
    </row>
    <row r="74" spans="1:33" s="30" customFormat="1" x14ac:dyDescent="0.25">
      <c r="A74" s="45" t="s">
        <v>160</v>
      </c>
      <c r="B74" s="64" t="s">
        <v>161</v>
      </c>
      <c r="C74" s="47" t="s">
        <v>31</v>
      </c>
      <c r="D74" s="44">
        <f t="shared" si="22"/>
        <v>4783.8459999999995</v>
      </c>
      <c r="E74" s="48">
        <f t="shared" si="23"/>
        <v>4479.9483260400002</v>
      </c>
      <c r="F74" s="42">
        <f t="shared" si="24"/>
        <v>-303.89767395999934</v>
      </c>
      <c r="G74" s="43">
        <f t="shared" si="25"/>
        <v>-6.3525806215333727E-2</v>
      </c>
      <c r="H74" s="48" t="s">
        <v>32</v>
      </c>
      <c r="I74" s="50">
        <f>I75+I76+I77</f>
        <v>3405.2629999999999</v>
      </c>
      <c r="J74" s="50">
        <f>J75+J76+J77</f>
        <v>3155.07010644</v>
      </c>
      <c r="K74" s="42">
        <f t="shared" si="26"/>
        <v>-250.1928935599999</v>
      </c>
      <c r="L74" s="43">
        <f t="shared" si="27"/>
        <v>-7.3472414189447305E-2</v>
      </c>
      <c r="M74" s="48" t="s">
        <v>32</v>
      </c>
      <c r="N74" s="50">
        <f>N75+N76+N77</f>
        <v>41.874000000000002</v>
      </c>
      <c r="O74" s="50">
        <f>O75+O76+O77</f>
        <v>36.707571569999999</v>
      </c>
      <c r="P74" s="48">
        <f t="shared" si="28"/>
        <v>-5.1664284300000034</v>
      </c>
      <c r="Q74" s="49">
        <f t="shared" si="29"/>
        <v>-0.1233803417395043</v>
      </c>
      <c r="R74" s="48" t="s">
        <v>32</v>
      </c>
      <c r="S74" s="50">
        <f>S75+S76+S77</f>
        <v>516.20000000000005</v>
      </c>
      <c r="T74" s="50">
        <f>T75+T76+T77</f>
        <v>483.80369122000002</v>
      </c>
      <c r="U74" s="42">
        <f t="shared" si="30"/>
        <v>-32.396308780000027</v>
      </c>
      <c r="V74" s="43">
        <f t="shared" si="34"/>
        <v>-6.2759218868655611E-2</v>
      </c>
      <c r="W74" s="48" t="s">
        <v>32</v>
      </c>
      <c r="X74" s="50">
        <f>X75+X76+X77</f>
        <v>587.60599999999999</v>
      </c>
      <c r="Y74" s="50">
        <f>Y75+Y76+Y77</f>
        <v>539.40415303999998</v>
      </c>
      <c r="Z74" s="48">
        <f t="shared" si="31"/>
        <v>-48.201846960000012</v>
      </c>
      <c r="AA74" s="49">
        <f t="shared" si="32"/>
        <v>-8.2030896485059734E-2</v>
      </c>
      <c r="AB74" s="48" t="s">
        <v>32</v>
      </c>
      <c r="AC74" s="50">
        <f>AC75+AC76+AC77</f>
        <v>232.90299999999999</v>
      </c>
      <c r="AD74" s="50">
        <f>AD75+AD76+AD77</f>
        <v>264.96280376999999</v>
      </c>
      <c r="AE74" s="42">
        <f t="shared" si="33"/>
        <v>32.059803770000002</v>
      </c>
      <c r="AF74" s="43">
        <f t="shared" si="35"/>
        <v>0.13765303053202407</v>
      </c>
      <c r="AG74" s="48" t="s">
        <v>32</v>
      </c>
    </row>
    <row r="75" spans="1:33" s="30" customFormat="1" x14ac:dyDescent="0.25">
      <c r="A75" s="45" t="s">
        <v>162</v>
      </c>
      <c r="B75" s="65" t="s">
        <v>163</v>
      </c>
      <c r="C75" s="47" t="s">
        <v>31</v>
      </c>
      <c r="D75" s="44">
        <f t="shared" si="22"/>
        <v>1448.6289999999999</v>
      </c>
      <c r="E75" s="48">
        <f t="shared" si="23"/>
        <v>1437.5615285000001</v>
      </c>
      <c r="F75" s="42">
        <f t="shared" si="24"/>
        <v>-11.067471499999783</v>
      </c>
      <c r="G75" s="43">
        <f t="shared" si="25"/>
        <v>-7.6399626819563769E-3</v>
      </c>
      <c r="H75" s="48" t="s">
        <v>32</v>
      </c>
      <c r="I75" s="44">
        <v>728.06100000000004</v>
      </c>
      <c r="J75" s="44">
        <v>715.74076333000005</v>
      </c>
      <c r="K75" s="42">
        <f t="shared" si="26"/>
        <v>-12.320236669999986</v>
      </c>
      <c r="L75" s="43">
        <f t="shared" si="27"/>
        <v>-1.6921984105727383E-2</v>
      </c>
      <c r="M75" s="48" t="s">
        <v>32</v>
      </c>
      <c r="N75" s="44">
        <v>30.988</v>
      </c>
      <c r="O75" s="44">
        <v>28.796013169999998</v>
      </c>
      <c r="P75" s="48">
        <f t="shared" si="28"/>
        <v>-2.1919868300000012</v>
      </c>
      <c r="Q75" s="49">
        <f t="shared" si="29"/>
        <v>-7.0736634503678883E-2</v>
      </c>
      <c r="R75" s="48" t="s">
        <v>32</v>
      </c>
      <c r="S75" s="44">
        <v>364.029</v>
      </c>
      <c r="T75" s="44">
        <v>358.01420116000003</v>
      </c>
      <c r="U75" s="42">
        <f t="shared" si="30"/>
        <v>-6.014798839999969</v>
      </c>
      <c r="V75" s="43">
        <f t="shared" si="34"/>
        <v>-1.6522856255957546E-2</v>
      </c>
      <c r="W75" s="48" t="s">
        <v>32</v>
      </c>
      <c r="X75" s="44">
        <v>152.48400000000001</v>
      </c>
      <c r="Y75" s="44">
        <v>154.99632263999999</v>
      </c>
      <c r="Z75" s="48">
        <f t="shared" si="31"/>
        <v>2.5123226399999794</v>
      </c>
      <c r="AA75" s="49">
        <f t="shared" si="32"/>
        <v>1.6475975446604098E-2</v>
      </c>
      <c r="AB75" s="48" t="s">
        <v>32</v>
      </c>
      <c r="AC75" s="44">
        <v>173.06700000000001</v>
      </c>
      <c r="AD75" s="44">
        <v>180.01422819999999</v>
      </c>
      <c r="AE75" s="42">
        <f t="shared" si="33"/>
        <v>6.9472281999999836</v>
      </c>
      <c r="AF75" s="43">
        <f t="shared" si="35"/>
        <v>4.0141842176729149E-2</v>
      </c>
      <c r="AG75" s="48" t="s">
        <v>32</v>
      </c>
    </row>
    <row r="76" spans="1:33" s="30" customFormat="1" ht="204.75" x14ac:dyDescent="0.25">
      <c r="A76" s="45" t="s">
        <v>164</v>
      </c>
      <c r="B76" s="65" t="s">
        <v>165</v>
      </c>
      <c r="C76" s="47" t="s">
        <v>31</v>
      </c>
      <c r="D76" s="44">
        <f t="shared" si="22"/>
        <v>2865.2909999999997</v>
      </c>
      <c r="E76" s="48">
        <f t="shared" si="23"/>
        <v>2607.1869353399993</v>
      </c>
      <c r="F76" s="42">
        <f t="shared" si="24"/>
        <v>-258.1040646600004</v>
      </c>
      <c r="G76" s="43">
        <f t="shared" si="25"/>
        <v>-9.0079529325293811E-2</v>
      </c>
      <c r="H76" s="48" t="s">
        <v>166</v>
      </c>
      <c r="I76" s="44">
        <v>2410.3359999999998</v>
      </c>
      <c r="J76" s="44">
        <v>2219.9206124399998</v>
      </c>
      <c r="K76" s="42">
        <f t="shared" si="26"/>
        <v>-190.41538756</v>
      </c>
      <c r="L76" s="43">
        <f t="shared" si="27"/>
        <v>-7.8999520216268604E-2</v>
      </c>
      <c r="M76" s="48" t="s">
        <v>167</v>
      </c>
      <c r="N76" s="44">
        <v>1.9119999999999999</v>
      </c>
      <c r="O76" s="44">
        <v>1.1912983399999999</v>
      </c>
      <c r="P76" s="48">
        <f t="shared" si="28"/>
        <v>-0.72070166000000002</v>
      </c>
      <c r="Q76" s="49">
        <f t="shared" si="29"/>
        <v>-0.3769360146443515</v>
      </c>
      <c r="R76" s="48" t="s">
        <v>32</v>
      </c>
      <c r="S76" s="44">
        <v>53.09</v>
      </c>
      <c r="T76" s="44">
        <v>32.995018109999997</v>
      </c>
      <c r="U76" s="42">
        <f t="shared" si="30"/>
        <v>-20.094981890000007</v>
      </c>
      <c r="V76" s="43">
        <f t="shared" si="34"/>
        <v>-0.37850785251459795</v>
      </c>
      <c r="W76" s="48" t="s">
        <v>168</v>
      </c>
      <c r="X76" s="44">
        <v>386.41899999999998</v>
      </c>
      <c r="Y76" s="44">
        <v>337.25833863000003</v>
      </c>
      <c r="Z76" s="48">
        <f t="shared" si="31"/>
        <v>-49.160661369999957</v>
      </c>
      <c r="AA76" s="49">
        <f t="shared" si="32"/>
        <v>-0.12722112880060235</v>
      </c>
      <c r="AB76" s="48" t="s">
        <v>169</v>
      </c>
      <c r="AC76" s="44">
        <v>13.534000000000001</v>
      </c>
      <c r="AD76" s="44">
        <v>15.82166782</v>
      </c>
      <c r="AE76" s="42">
        <f t="shared" si="33"/>
        <v>2.2876678199999994</v>
      </c>
      <c r="AF76" s="43">
        <f t="shared" si="35"/>
        <v>0.16903116743017579</v>
      </c>
      <c r="AG76" s="48" t="s">
        <v>170</v>
      </c>
    </row>
    <row r="77" spans="1:33" s="30" customFormat="1" ht="205.5" thickBot="1" x14ac:dyDescent="0.3">
      <c r="A77" s="52" t="s">
        <v>171</v>
      </c>
      <c r="B77" s="68" t="s">
        <v>172</v>
      </c>
      <c r="C77" s="54" t="s">
        <v>31</v>
      </c>
      <c r="D77" s="44">
        <f t="shared" si="22"/>
        <v>469.92599999999999</v>
      </c>
      <c r="E77" s="48">
        <f t="shared" si="23"/>
        <v>435.19986220000021</v>
      </c>
      <c r="F77" s="42">
        <f t="shared" si="24"/>
        <v>-34.726137799999776</v>
      </c>
      <c r="G77" s="43">
        <f t="shared" si="25"/>
        <v>-7.3897034426696498E-2</v>
      </c>
      <c r="H77" s="55" t="s">
        <v>173</v>
      </c>
      <c r="I77" s="69">
        <v>266.86599999999999</v>
      </c>
      <c r="J77" s="69">
        <v>219.4087306700003</v>
      </c>
      <c r="K77" s="42">
        <f t="shared" si="26"/>
        <v>-47.45726932999969</v>
      </c>
      <c r="L77" s="43">
        <f t="shared" si="27"/>
        <v>-0.17783183069405503</v>
      </c>
      <c r="M77" s="48" t="s">
        <v>174</v>
      </c>
      <c r="N77" s="44">
        <v>8.9740000000000038</v>
      </c>
      <c r="O77" s="44">
        <v>6.7202600600000011</v>
      </c>
      <c r="P77" s="55">
        <f t="shared" si="28"/>
        <v>-2.2537399400000027</v>
      </c>
      <c r="Q77" s="49">
        <f t="shared" si="29"/>
        <v>-0.25114106752841564</v>
      </c>
      <c r="R77" s="55" t="s">
        <v>175</v>
      </c>
      <c r="S77" s="44">
        <v>99.081000000000046</v>
      </c>
      <c r="T77" s="44">
        <v>92.794471950000002</v>
      </c>
      <c r="U77" s="42">
        <f t="shared" si="30"/>
        <v>-6.2865280500000438</v>
      </c>
      <c r="V77" s="43">
        <f t="shared" si="34"/>
        <v>-6.3448371029763945E-2</v>
      </c>
      <c r="W77" s="55" t="s">
        <v>176</v>
      </c>
      <c r="X77" s="44">
        <v>48.702999999999975</v>
      </c>
      <c r="Y77" s="44">
        <v>47.149491769999941</v>
      </c>
      <c r="Z77" s="55">
        <f t="shared" si="31"/>
        <v>-1.553508230000034</v>
      </c>
      <c r="AA77" s="49">
        <f t="shared" si="32"/>
        <v>-3.1897588033592078E-2</v>
      </c>
      <c r="AB77" s="55" t="s">
        <v>32</v>
      </c>
      <c r="AC77" s="44">
        <v>46.301999999999985</v>
      </c>
      <c r="AD77" s="44">
        <v>69.126907750000001</v>
      </c>
      <c r="AE77" s="42">
        <f t="shared" si="33"/>
        <v>22.824907750000015</v>
      </c>
      <c r="AF77" s="43">
        <f t="shared" si="35"/>
        <v>0.49295727506371262</v>
      </c>
      <c r="AG77" s="55" t="s">
        <v>175</v>
      </c>
    </row>
    <row r="78" spans="1:33" s="30" customFormat="1" x14ac:dyDescent="0.25">
      <c r="A78" s="70" t="s">
        <v>177</v>
      </c>
      <c r="B78" s="71" t="s">
        <v>178</v>
      </c>
      <c r="C78" s="72" t="s">
        <v>31</v>
      </c>
      <c r="D78" s="73" t="s">
        <v>32</v>
      </c>
      <c r="E78" s="73" t="s">
        <v>32</v>
      </c>
      <c r="F78" s="73" t="s">
        <v>32</v>
      </c>
      <c r="G78" s="74" t="s">
        <v>32</v>
      </c>
      <c r="H78" s="73" t="s">
        <v>32</v>
      </c>
      <c r="I78" s="75" t="s">
        <v>32</v>
      </c>
      <c r="J78" s="75" t="s">
        <v>32</v>
      </c>
      <c r="K78" s="73" t="s">
        <v>32</v>
      </c>
      <c r="L78" s="74" t="s">
        <v>32</v>
      </c>
      <c r="M78" s="73" t="s">
        <v>32</v>
      </c>
      <c r="N78" s="73" t="s">
        <v>32</v>
      </c>
      <c r="O78" s="73" t="s">
        <v>32</v>
      </c>
      <c r="P78" s="73" t="s">
        <v>32</v>
      </c>
      <c r="Q78" s="74" t="s">
        <v>32</v>
      </c>
      <c r="R78" s="73" t="s">
        <v>32</v>
      </c>
      <c r="S78" s="76" t="s">
        <v>32</v>
      </c>
      <c r="T78" s="76" t="s">
        <v>32</v>
      </c>
      <c r="U78" s="73" t="s">
        <v>32</v>
      </c>
      <c r="V78" s="74" t="s">
        <v>32</v>
      </c>
      <c r="W78" s="73" t="s">
        <v>32</v>
      </c>
      <c r="X78" s="73" t="s">
        <v>32</v>
      </c>
      <c r="Y78" s="73" t="s">
        <v>32</v>
      </c>
      <c r="Z78" s="73" t="s">
        <v>32</v>
      </c>
      <c r="AA78" s="74" t="s">
        <v>32</v>
      </c>
      <c r="AB78" s="73" t="s">
        <v>32</v>
      </c>
      <c r="AC78" s="73" t="s">
        <v>32</v>
      </c>
      <c r="AD78" s="73" t="s">
        <v>32</v>
      </c>
      <c r="AE78" s="73" t="s">
        <v>32</v>
      </c>
      <c r="AF78" s="74" t="s">
        <v>32</v>
      </c>
      <c r="AG78" s="73" t="s">
        <v>32</v>
      </c>
    </row>
    <row r="79" spans="1:33" s="30" customFormat="1" ht="47.25" x14ac:dyDescent="0.25">
      <c r="A79" s="45" t="s">
        <v>179</v>
      </c>
      <c r="B79" s="65" t="s">
        <v>180</v>
      </c>
      <c r="C79" s="47" t="s">
        <v>31</v>
      </c>
      <c r="D79" s="44">
        <f>SUM(I79,N79,S79,X79,AC79)</f>
        <v>6313.3950000000004</v>
      </c>
      <c r="E79" s="48">
        <f>SUM(J79,O79,T79,Y79,AD79)</f>
        <v>6503.9471501999997</v>
      </c>
      <c r="F79" s="48">
        <f>E79-D79</f>
        <v>190.55215019999923</v>
      </c>
      <c r="G79" s="49">
        <f>F79/D79</f>
        <v>3.0182199941552718E-2</v>
      </c>
      <c r="H79" s="48" t="s">
        <v>32</v>
      </c>
      <c r="I79" s="44">
        <v>2577.777</v>
      </c>
      <c r="J79" s="44">
        <v>2644.5662729000001</v>
      </c>
      <c r="K79" s="48">
        <f>J79-I79</f>
        <v>66.789272900000014</v>
      </c>
      <c r="L79" s="49">
        <f>K79/I79</f>
        <v>2.5909639546011939E-2</v>
      </c>
      <c r="M79" s="48" t="s">
        <v>32</v>
      </c>
      <c r="N79" s="44">
        <v>85.977000000000004</v>
      </c>
      <c r="O79" s="44">
        <v>94.018000889999996</v>
      </c>
      <c r="P79" s="48">
        <f>O79-N79</f>
        <v>8.0410008899999923</v>
      </c>
      <c r="Q79" s="49">
        <f>P79/N79</f>
        <v>9.3525022854949486E-2</v>
      </c>
      <c r="R79" s="48" t="s">
        <v>181</v>
      </c>
      <c r="S79" s="44">
        <v>1730.4639999999999</v>
      </c>
      <c r="T79" s="44">
        <v>1730.7473856199999</v>
      </c>
      <c r="U79" s="48">
        <f>T79-S79</f>
        <v>0.28338561999999001</v>
      </c>
      <c r="V79" s="49">
        <f>U79/S79</f>
        <v>1.6376279425633241E-4</v>
      </c>
      <c r="W79" s="48" t="s">
        <v>32</v>
      </c>
      <c r="X79" s="44">
        <v>566.09900000000005</v>
      </c>
      <c r="Y79" s="44">
        <v>563.30525592000004</v>
      </c>
      <c r="Z79" s="48">
        <f>Y79-X79</f>
        <v>-2.7937440800000104</v>
      </c>
      <c r="AA79" s="49">
        <f>Z79/X79</f>
        <v>-4.9350804011312685E-3</v>
      </c>
      <c r="AB79" s="48" t="s">
        <v>32</v>
      </c>
      <c r="AC79" s="44">
        <v>1353.078</v>
      </c>
      <c r="AD79" s="44">
        <v>1471.3102348699999</v>
      </c>
      <c r="AE79" s="48">
        <f>AD79-AC79</f>
        <v>118.23223486999996</v>
      </c>
      <c r="AF79" s="49">
        <f>AE79/AC79</f>
        <v>8.7380206366521343E-2</v>
      </c>
      <c r="AG79" s="48" t="s">
        <v>182</v>
      </c>
    </row>
    <row r="80" spans="1:33" s="30" customFormat="1" x14ac:dyDescent="0.25">
      <c r="A80" s="45" t="s">
        <v>183</v>
      </c>
      <c r="B80" s="65" t="s">
        <v>184</v>
      </c>
      <c r="C80" s="47" t="s">
        <v>31</v>
      </c>
      <c r="D80" s="48">
        <v>0</v>
      </c>
      <c r="E80" s="48">
        <v>0</v>
      </c>
      <c r="F80" s="48" t="s">
        <v>32</v>
      </c>
      <c r="G80" s="49" t="s">
        <v>32</v>
      </c>
      <c r="H80" s="48" t="s">
        <v>32</v>
      </c>
      <c r="I80" s="50">
        <v>0</v>
      </c>
      <c r="J80" s="50">
        <v>0</v>
      </c>
      <c r="K80" s="48" t="s">
        <v>32</v>
      </c>
      <c r="L80" s="49" t="s">
        <v>32</v>
      </c>
      <c r="M80" s="48" t="s">
        <v>32</v>
      </c>
      <c r="N80" s="48">
        <v>0</v>
      </c>
      <c r="O80" s="48">
        <v>0</v>
      </c>
      <c r="P80" s="48" t="s">
        <v>32</v>
      </c>
      <c r="Q80" s="49" t="s">
        <v>32</v>
      </c>
      <c r="R80" s="48" t="s">
        <v>32</v>
      </c>
      <c r="S80" s="51">
        <v>0</v>
      </c>
      <c r="T80" s="51">
        <v>0</v>
      </c>
      <c r="U80" s="48" t="s">
        <v>32</v>
      </c>
      <c r="V80" s="49" t="s">
        <v>32</v>
      </c>
      <c r="W80" s="48" t="s">
        <v>32</v>
      </c>
      <c r="X80" s="51">
        <v>0</v>
      </c>
      <c r="Y80" s="51">
        <v>0</v>
      </c>
      <c r="Z80" s="48" t="s">
        <v>32</v>
      </c>
      <c r="AA80" s="49" t="s">
        <v>32</v>
      </c>
      <c r="AB80" s="48" t="s">
        <v>32</v>
      </c>
      <c r="AC80" s="51">
        <v>0</v>
      </c>
      <c r="AD80" s="51">
        <v>0</v>
      </c>
      <c r="AE80" s="48" t="s">
        <v>32</v>
      </c>
      <c r="AF80" s="49" t="s">
        <v>32</v>
      </c>
      <c r="AG80" s="48" t="s">
        <v>32</v>
      </c>
    </row>
    <row r="81" spans="1:33" s="30" customFormat="1" ht="16.5" thickBot="1" x14ac:dyDescent="0.3">
      <c r="A81" s="77" t="s">
        <v>185</v>
      </c>
      <c r="B81" s="78" t="s">
        <v>186</v>
      </c>
      <c r="C81" s="79" t="s">
        <v>31</v>
      </c>
      <c r="D81" s="80">
        <v>0</v>
      </c>
      <c r="E81" s="80">
        <v>0</v>
      </c>
      <c r="F81" s="80" t="s">
        <v>32</v>
      </c>
      <c r="G81" s="81" t="s">
        <v>32</v>
      </c>
      <c r="H81" s="80" t="s">
        <v>32</v>
      </c>
      <c r="I81" s="82">
        <v>0</v>
      </c>
      <c r="J81" s="82">
        <v>0</v>
      </c>
      <c r="K81" s="80" t="s">
        <v>32</v>
      </c>
      <c r="L81" s="81" t="s">
        <v>32</v>
      </c>
      <c r="M81" s="80" t="s">
        <v>32</v>
      </c>
      <c r="N81" s="80">
        <v>0</v>
      </c>
      <c r="O81" s="80">
        <v>0</v>
      </c>
      <c r="P81" s="80" t="s">
        <v>32</v>
      </c>
      <c r="Q81" s="81" t="s">
        <v>32</v>
      </c>
      <c r="R81" s="80" t="s">
        <v>32</v>
      </c>
      <c r="S81" s="83">
        <v>0</v>
      </c>
      <c r="T81" s="83">
        <v>0</v>
      </c>
      <c r="U81" s="80" t="s">
        <v>32</v>
      </c>
      <c r="V81" s="81" t="s">
        <v>32</v>
      </c>
      <c r="W81" s="80" t="s">
        <v>32</v>
      </c>
      <c r="X81" s="83">
        <v>0</v>
      </c>
      <c r="Y81" s="83">
        <v>0</v>
      </c>
      <c r="Z81" s="80" t="s">
        <v>32</v>
      </c>
      <c r="AA81" s="81" t="s">
        <v>32</v>
      </c>
      <c r="AB81" s="80" t="s">
        <v>32</v>
      </c>
      <c r="AC81" s="83">
        <v>0</v>
      </c>
      <c r="AD81" s="83">
        <v>0</v>
      </c>
      <c r="AE81" s="80" t="s">
        <v>32</v>
      </c>
      <c r="AF81" s="81" t="s">
        <v>32</v>
      </c>
      <c r="AG81" s="80" t="s">
        <v>32</v>
      </c>
    </row>
    <row r="82" spans="1:33" s="30" customFormat="1" ht="16.5" thickBot="1" x14ac:dyDescent="0.3">
      <c r="A82" s="58" t="s">
        <v>187</v>
      </c>
      <c r="B82" s="59" t="s">
        <v>188</v>
      </c>
      <c r="C82" s="60" t="s">
        <v>31</v>
      </c>
      <c r="D82" s="38">
        <f>ROUND(D24-D39,15)</f>
        <v>-5102.0209999999897</v>
      </c>
      <c r="E82" s="35">
        <f>ROUND(E24-E39,15)</f>
        <v>-8423.9892092100108</v>
      </c>
      <c r="F82" s="35">
        <f t="shared" ref="F82:F87" si="36">E82-D82</f>
        <v>-3321.9682092100211</v>
      </c>
      <c r="G82" s="36">
        <f>F82/D82</f>
        <v>0.65110829790979452</v>
      </c>
      <c r="H82" s="35" t="s">
        <v>32</v>
      </c>
      <c r="I82" s="38">
        <f>ROUND(I24-I39,15)</f>
        <v>-2095.5430000000001</v>
      </c>
      <c r="J82" s="38">
        <f>ROUND(J24-J39,15)</f>
        <v>-2362.5887470299899</v>
      </c>
      <c r="K82" s="35">
        <f t="shared" ref="K82:K87" si="37">J82-I82</f>
        <v>-267.0457470299898</v>
      </c>
      <c r="L82" s="36">
        <f>K82/I82</f>
        <v>0.12743510728722329</v>
      </c>
      <c r="M82" s="35" t="s">
        <v>32</v>
      </c>
      <c r="N82" s="38">
        <f>ROUND(N24-N39,15)</f>
        <v>-212.51300000000001</v>
      </c>
      <c r="O82" s="38">
        <f>ROUND(O24-O39,15)</f>
        <v>-181.47464604999999</v>
      </c>
      <c r="P82" s="35">
        <f>O82-N82</f>
        <v>31.038353950000015</v>
      </c>
      <c r="Q82" s="36">
        <f>P82/N82</f>
        <v>-0.14605390705509788</v>
      </c>
      <c r="R82" s="35" t="s">
        <v>32</v>
      </c>
      <c r="S82" s="38">
        <f>ROUND(S24-S39,15)</f>
        <v>-1285.385</v>
      </c>
      <c r="T82" s="38">
        <f>ROUND(T24-T39,15)</f>
        <v>-1620.9482992200001</v>
      </c>
      <c r="U82" s="35">
        <f>T82-S82</f>
        <v>-335.56329922000009</v>
      </c>
      <c r="V82" s="36">
        <f>U82/S82</f>
        <v>0.26106053767548254</v>
      </c>
      <c r="W82" s="35" t="s">
        <v>32</v>
      </c>
      <c r="X82" s="38">
        <f>ROUND(X24-X39,15)</f>
        <v>-874.57799999999804</v>
      </c>
      <c r="Y82" s="38">
        <f>ROUND(Y24-Y39,15)</f>
        <v>-399.633338159998</v>
      </c>
      <c r="Z82" s="35">
        <f>Y82-X82</f>
        <v>474.94466184000004</v>
      </c>
      <c r="AA82" s="36">
        <f>Z82/X82</f>
        <v>-0.54305580730363801</v>
      </c>
      <c r="AB82" s="35" t="s">
        <v>32</v>
      </c>
      <c r="AC82" s="38">
        <f>ROUND(AC24-AC39,15)</f>
        <v>-634.00200000000098</v>
      </c>
      <c r="AD82" s="38">
        <f>ROUND(AD24-AD39,15)</f>
        <v>-3859.3441787500001</v>
      </c>
      <c r="AE82" s="35">
        <f>AD82-AC82</f>
        <v>-3225.3421787499992</v>
      </c>
      <c r="AF82" s="36">
        <f>AE82/AC82</f>
        <v>5.0872744545758444</v>
      </c>
      <c r="AG82" s="35" t="s">
        <v>32</v>
      </c>
    </row>
    <row r="83" spans="1:33" s="30" customFormat="1" ht="31.5" x14ac:dyDescent="0.25">
      <c r="A83" s="39" t="s">
        <v>189</v>
      </c>
      <c r="B83" s="84" t="s">
        <v>34</v>
      </c>
      <c r="C83" s="41" t="s">
        <v>31</v>
      </c>
      <c r="D83" s="42">
        <f>D25-D40</f>
        <v>-1945.5319999999992</v>
      </c>
      <c r="E83" s="42">
        <f>E25-E40</f>
        <v>-4420.7284874899997</v>
      </c>
      <c r="F83" s="42">
        <f t="shared" si="36"/>
        <v>-2475.1964874900004</v>
      </c>
      <c r="G83" s="43">
        <f>F83/D83</f>
        <v>1.2722466078635568</v>
      </c>
      <c r="H83" s="42" t="s">
        <v>190</v>
      </c>
      <c r="I83" s="44">
        <f>I25-I40</f>
        <v>-621.20200000000114</v>
      </c>
      <c r="J83" s="44">
        <f>J25-J40</f>
        <v>-464.64848318999429</v>
      </c>
      <c r="K83" s="42">
        <f t="shared" si="37"/>
        <v>156.55351681000684</v>
      </c>
      <c r="L83" s="43">
        <f>K83/I83</f>
        <v>-0.25201708431396963</v>
      </c>
      <c r="M83" s="42" t="s">
        <v>191</v>
      </c>
      <c r="N83" s="42" t="s">
        <v>32</v>
      </c>
      <c r="O83" s="42" t="s">
        <v>32</v>
      </c>
      <c r="P83" s="42" t="s">
        <v>32</v>
      </c>
      <c r="Q83" s="43" t="s">
        <v>32</v>
      </c>
      <c r="R83" s="42" t="s">
        <v>32</v>
      </c>
      <c r="S83" s="44">
        <f t="shared" ref="S83:T85" si="38">S25-S40</f>
        <v>32.454999999999927</v>
      </c>
      <c r="T83" s="44">
        <f t="shared" si="38"/>
        <v>-182.58446251999976</v>
      </c>
      <c r="U83" s="42">
        <f>T83-S83</f>
        <v>-215.03946251999969</v>
      </c>
      <c r="V83" s="43">
        <f>U83/S83</f>
        <v>-6.6257729939916858</v>
      </c>
      <c r="W83" s="42" t="s">
        <v>192</v>
      </c>
      <c r="X83" s="44">
        <f t="shared" ref="X83:Y85" si="39">X25-X40</f>
        <v>-645.29799999999886</v>
      </c>
      <c r="Y83" s="44">
        <f t="shared" si="39"/>
        <v>-371.95103497999935</v>
      </c>
      <c r="Z83" s="42">
        <f>Y83-X83</f>
        <v>273.34696501999952</v>
      </c>
      <c r="AA83" s="43">
        <f>Z83/X83</f>
        <v>-0.42359803535730778</v>
      </c>
      <c r="AB83" s="42" t="s">
        <v>193</v>
      </c>
      <c r="AC83" s="44">
        <f t="shared" ref="AC83:AD85" si="40">AC25-AC40</f>
        <v>-711.48700000000008</v>
      </c>
      <c r="AD83" s="44">
        <f t="shared" si="40"/>
        <v>-3401.544506799999</v>
      </c>
      <c r="AE83" s="42">
        <f>AD83-AC83</f>
        <v>-2690.0575067999989</v>
      </c>
      <c r="AF83" s="43">
        <f>AE83/AC83</f>
        <v>3.7808948115706942</v>
      </c>
      <c r="AG83" s="42" t="s">
        <v>192</v>
      </c>
    </row>
    <row r="84" spans="1:33" s="30" customFormat="1" ht="31.5" x14ac:dyDescent="0.25">
      <c r="A84" s="45" t="s">
        <v>194</v>
      </c>
      <c r="B84" s="62" t="s">
        <v>36</v>
      </c>
      <c r="C84" s="47" t="s">
        <v>31</v>
      </c>
      <c r="D84" s="48">
        <f t="shared" ref="D84:E87" si="41">SUM(I84,N84,S84,X84,AC84)</f>
        <v>-315.32399999999916</v>
      </c>
      <c r="E84" s="48">
        <f t="shared" si="41"/>
        <v>-2878.2435162099987</v>
      </c>
      <c r="F84" s="42">
        <f t="shared" si="36"/>
        <v>-2562.9195162099995</v>
      </c>
      <c r="G84" s="43">
        <f>F84/D84</f>
        <v>8.1278923146034128</v>
      </c>
      <c r="H84" s="48" t="s">
        <v>190</v>
      </c>
      <c r="I84" s="50">
        <f>I26-I41</f>
        <v>-123.45299999999952</v>
      </c>
      <c r="J84" s="50">
        <f>J26-J41</f>
        <v>-250.32761000999926</v>
      </c>
      <c r="K84" s="42">
        <f t="shared" si="37"/>
        <v>-126.87461000999974</v>
      </c>
      <c r="L84" s="43">
        <f>K84/I84</f>
        <v>1.0277158919588851</v>
      </c>
      <c r="M84" s="48" t="s">
        <v>195</v>
      </c>
      <c r="N84" s="48" t="s">
        <v>32</v>
      </c>
      <c r="O84" s="48" t="s">
        <v>32</v>
      </c>
      <c r="P84" s="48" t="s">
        <v>32</v>
      </c>
      <c r="Q84" s="49" t="s">
        <v>32</v>
      </c>
      <c r="R84" s="48" t="s">
        <v>32</v>
      </c>
      <c r="S84" s="50">
        <f t="shared" si="38"/>
        <v>-191.27999999999975</v>
      </c>
      <c r="T84" s="50">
        <f t="shared" si="38"/>
        <v>-484.74654995999936</v>
      </c>
      <c r="U84" s="48">
        <f>T84-S84</f>
        <v>-293.46654995999961</v>
      </c>
      <c r="V84" s="49">
        <f>U84/S84</f>
        <v>1.5342249579673777</v>
      </c>
      <c r="W84" s="48" t="s">
        <v>192</v>
      </c>
      <c r="X84" s="50">
        <f t="shared" si="39"/>
        <v>-296.04199999999992</v>
      </c>
      <c r="Y84" s="50">
        <f t="shared" si="39"/>
        <v>-55.236371039999995</v>
      </c>
      <c r="Z84" s="48">
        <f>Y84-X84</f>
        <v>240.80562895999992</v>
      </c>
      <c r="AA84" s="43">
        <f>Z84/X84</f>
        <v>-0.81341711297721264</v>
      </c>
      <c r="AB84" s="48" t="s">
        <v>193</v>
      </c>
      <c r="AC84" s="50">
        <f t="shared" si="40"/>
        <v>295.45100000000002</v>
      </c>
      <c r="AD84" s="50">
        <f t="shared" si="40"/>
        <v>-2087.9329852000001</v>
      </c>
      <c r="AE84" s="42">
        <f>AD84-AC84</f>
        <v>-2383.3839852000001</v>
      </c>
      <c r="AF84" s="43">
        <f>AE84/AC84</f>
        <v>-8.0669349069727296</v>
      </c>
      <c r="AG84" s="48" t="s">
        <v>192</v>
      </c>
    </row>
    <row r="85" spans="1:33" s="30" customFormat="1" ht="31.5" x14ac:dyDescent="0.25">
      <c r="A85" s="45" t="s">
        <v>196</v>
      </c>
      <c r="B85" s="62" t="s">
        <v>41</v>
      </c>
      <c r="C85" s="47" t="s">
        <v>31</v>
      </c>
      <c r="D85" s="48">
        <f t="shared" si="41"/>
        <v>-1785.6369999999997</v>
      </c>
      <c r="E85" s="48">
        <f t="shared" si="41"/>
        <v>-1729.7290504899988</v>
      </c>
      <c r="F85" s="42">
        <f t="shared" si="36"/>
        <v>55.90794951000089</v>
      </c>
      <c r="G85" s="43">
        <f>F85/D85</f>
        <v>-3.1309806814039415E-2</v>
      </c>
      <c r="H85" s="48" t="s">
        <v>32</v>
      </c>
      <c r="I85" s="50">
        <f t="shared" ref="I85:J96" si="42">I27-I42</f>
        <v>-653.17799999999988</v>
      </c>
      <c r="J85" s="50">
        <f>J27-J42</f>
        <v>-401.56495238999923</v>
      </c>
      <c r="K85" s="42">
        <f t="shared" si="37"/>
        <v>251.61304761000065</v>
      </c>
      <c r="L85" s="43">
        <f>K85/I85</f>
        <v>-0.38521359814629502</v>
      </c>
      <c r="M85" s="48" t="s">
        <v>197</v>
      </c>
      <c r="N85" s="48" t="s">
        <v>32</v>
      </c>
      <c r="O85" s="48" t="s">
        <v>32</v>
      </c>
      <c r="P85" s="48" t="s">
        <v>32</v>
      </c>
      <c r="Q85" s="49" t="s">
        <v>32</v>
      </c>
      <c r="R85" s="48" t="s">
        <v>32</v>
      </c>
      <c r="S85" s="50">
        <f t="shared" si="38"/>
        <v>223.73499999999967</v>
      </c>
      <c r="T85" s="50">
        <f t="shared" si="38"/>
        <v>302.16208744000005</v>
      </c>
      <c r="U85" s="48">
        <f>T85-S85</f>
        <v>78.427087440000378</v>
      </c>
      <c r="V85" s="49">
        <f>U85/S85</f>
        <v>0.35053562223166018</v>
      </c>
      <c r="W85" s="48" t="s">
        <v>193</v>
      </c>
      <c r="X85" s="50">
        <f t="shared" si="39"/>
        <v>-349.2559999999994</v>
      </c>
      <c r="Y85" s="50">
        <f t="shared" si="39"/>
        <v>-316.71466393999981</v>
      </c>
      <c r="Z85" s="48">
        <f>Y85-X85</f>
        <v>32.541336059999594</v>
      </c>
      <c r="AA85" s="43">
        <f>Z85/X85</f>
        <v>-9.3173305712714025E-2</v>
      </c>
      <c r="AB85" s="48" t="s">
        <v>198</v>
      </c>
      <c r="AC85" s="50">
        <f t="shared" si="40"/>
        <v>-1006.9380000000001</v>
      </c>
      <c r="AD85" s="50">
        <f t="shared" si="40"/>
        <v>-1313.6115215999998</v>
      </c>
      <c r="AE85" s="42">
        <f>AD85-AC85</f>
        <v>-306.67352159999973</v>
      </c>
      <c r="AF85" s="43">
        <f>AE85/AC85</f>
        <v>0.30456048098294008</v>
      </c>
      <c r="AG85" s="48" t="s">
        <v>192</v>
      </c>
    </row>
    <row r="86" spans="1:33" s="30" customFormat="1" ht="31.5" x14ac:dyDescent="0.25">
      <c r="A86" s="45" t="s">
        <v>199</v>
      </c>
      <c r="B86" s="62" t="s">
        <v>44</v>
      </c>
      <c r="C86" s="47" t="s">
        <v>31</v>
      </c>
      <c r="D86" s="48">
        <f t="shared" si="41"/>
        <v>155.42900000000009</v>
      </c>
      <c r="E86" s="48">
        <f t="shared" si="41"/>
        <v>187.24407921000011</v>
      </c>
      <c r="F86" s="42">
        <f t="shared" si="36"/>
        <v>31.815079210000022</v>
      </c>
      <c r="G86" s="43">
        <f>F86/D86</f>
        <v>0.20469204080319633</v>
      </c>
      <c r="H86" s="48" t="s">
        <v>197</v>
      </c>
      <c r="I86" s="50">
        <f t="shared" si="42"/>
        <v>155.42900000000009</v>
      </c>
      <c r="J86" s="50">
        <f t="shared" si="42"/>
        <v>187.24407921000011</v>
      </c>
      <c r="K86" s="42">
        <f t="shared" si="37"/>
        <v>31.815079210000022</v>
      </c>
      <c r="L86" s="43">
        <f>K86/I86</f>
        <v>0.20469204080319633</v>
      </c>
      <c r="M86" s="48" t="s">
        <v>197</v>
      </c>
      <c r="N86" s="48" t="s">
        <v>32</v>
      </c>
      <c r="O86" s="48" t="s">
        <v>32</v>
      </c>
      <c r="P86" s="48" t="s">
        <v>32</v>
      </c>
      <c r="Q86" s="49" t="s">
        <v>32</v>
      </c>
      <c r="R86" s="48" t="s">
        <v>32</v>
      </c>
      <c r="S86" s="48" t="s">
        <v>32</v>
      </c>
      <c r="T86" s="48" t="s">
        <v>32</v>
      </c>
      <c r="U86" s="48" t="s">
        <v>32</v>
      </c>
      <c r="V86" s="49" t="s">
        <v>32</v>
      </c>
      <c r="W86" s="48" t="s">
        <v>32</v>
      </c>
      <c r="X86" s="48" t="s">
        <v>32</v>
      </c>
      <c r="Y86" s="48" t="s">
        <v>32</v>
      </c>
      <c r="Z86" s="48" t="s">
        <v>32</v>
      </c>
      <c r="AA86" s="48" t="s">
        <v>32</v>
      </c>
      <c r="AB86" s="48" t="s">
        <v>32</v>
      </c>
      <c r="AC86" s="51" t="s">
        <v>32</v>
      </c>
      <c r="AD86" s="48" t="s">
        <v>32</v>
      </c>
      <c r="AE86" s="48" t="s">
        <v>32</v>
      </c>
      <c r="AF86" s="48" t="s">
        <v>32</v>
      </c>
      <c r="AG86" s="48" t="s">
        <v>32</v>
      </c>
    </row>
    <row r="87" spans="1:33" s="30" customFormat="1" x14ac:dyDescent="0.25">
      <c r="A87" s="45" t="s">
        <v>200</v>
      </c>
      <c r="B87" s="64" t="s">
        <v>46</v>
      </c>
      <c r="C87" s="47" t="s">
        <v>31</v>
      </c>
      <c r="D87" s="48">
        <f t="shared" si="41"/>
        <v>0</v>
      </c>
      <c r="E87" s="48">
        <f t="shared" si="41"/>
        <v>0</v>
      </c>
      <c r="F87" s="42">
        <f t="shared" si="36"/>
        <v>0</v>
      </c>
      <c r="G87" s="43">
        <v>0</v>
      </c>
      <c r="H87" s="48" t="s">
        <v>32</v>
      </c>
      <c r="I87" s="50">
        <f t="shared" si="42"/>
        <v>0</v>
      </c>
      <c r="J87" s="50">
        <f t="shared" si="42"/>
        <v>0</v>
      </c>
      <c r="K87" s="42">
        <f t="shared" si="37"/>
        <v>0</v>
      </c>
      <c r="L87" s="43">
        <v>0</v>
      </c>
      <c r="M87" s="48" t="s">
        <v>32</v>
      </c>
      <c r="N87" s="50">
        <f>N29-N44</f>
        <v>0</v>
      </c>
      <c r="O87" s="50">
        <f>O29-O44</f>
        <v>0</v>
      </c>
      <c r="P87" s="48">
        <f>O87-N87</f>
        <v>0</v>
      </c>
      <c r="Q87" s="49">
        <v>0</v>
      </c>
      <c r="R87" s="48" t="s">
        <v>32</v>
      </c>
      <c r="S87" s="50">
        <f>S29-S44</f>
        <v>0</v>
      </c>
      <c r="T87" s="50">
        <f>T29-T44</f>
        <v>0</v>
      </c>
      <c r="U87" s="48">
        <f>T87-S87</f>
        <v>0</v>
      </c>
      <c r="V87" s="49">
        <v>0</v>
      </c>
      <c r="W87" s="48" t="s">
        <v>32</v>
      </c>
      <c r="X87" s="50">
        <f>X29-X44</f>
        <v>0</v>
      </c>
      <c r="Y87" s="50">
        <f>Y29-Y44</f>
        <v>0</v>
      </c>
      <c r="Z87" s="48">
        <f>Y87-X87</f>
        <v>0</v>
      </c>
      <c r="AA87" s="43">
        <v>0</v>
      </c>
      <c r="AB87" s="48" t="s">
        <v>32</v>
      </c>
      <c r="AC87" s="50">
        <f>AC29-AC44</f>
        <v>0</v>
      </c>
      <c r="AD87" s="50">
        <f>AD29-AD44</f>
        <v>0</v>
      </c>
      <c r="AE87" s="42">
        <f>AD87-AC87</f>
        <v>0</v>
      </c>
      <c r="AF87" s="43">
        <v>0</v>
      </c>
      <c r="AG87" s="48" t="s">
        <v>32</v>
      </c>
    </row>
    <row r="88" spans="1:33" s="30" customFormat="1" x14ac:dyDescent="0.25">
      <c r="A88" s="45" t="s">
        <v>201</v>
      </c>
      <c r="B88" s="64" t="s">
        <v>48</v>
      </c>
      <c r="C88" s="47" t="s">
        <v>31</v>
      </c>
      <c r="D88" s="48" t="s">
        <v>32</v>
      </c>
      <c r="E88" s="48" t="s">
        <v>32</v>
      </c>
      <c r="F88" s="48" t="s">
        <v>32</v>
      </c>
      <c r="G88" s="49" t="s">
        <v>32</v>
      </c>
      <c r="H88" s="48" t="s">
        <v>32</v>
      </c>
      <c r="I88" s="50" t="s">
        <v>32</v>
      </c>
      <c r="J88" s="50" t="s">
        <v>32</v>
      </c>
      <c r="K88" s="50" t="s">
        <v>32</v>
      </c>
      <c r="L88" s="50" t="s">
        <v>32</v>
      </c>
      <c r="M88" s="48" t="s">
        <v>32</v>
      </c>
      <c r="N88" s="48" t="s">
        <v>32</v>
      </c>
      <c r="O88" s="50" t="s">
        <v>32</v>
      </c>
      <c r="P88" s="48" t="s">
        <v>32</v>
      </c>
      <c r="Q88" s="49" t="s">
        <v>32</v>
      </c>
      <c r="R88" s="48" t="s">
        <v>32</v>
      </c>
      <c r="S88" s="48" t="s">
        <v>32</v>
      </c>
      <c r="T88" s="50" t="s">
        <v>32</v>
      </c>
      <c r="U88" s="48" t="s">
        <v>32</v>
      </c>
      <c r="V88" s="49" t="s">
        <v>32</v>
      </c>
      <c r="W88" s="48" t="s">
        <v>32</v>
      </c>
      <c r="X88" s="48" t="s">
        <v>32</v>
      </c>
      <c r="Y88" s="50" t="s">
        <v>32</v>
      </c>
      <c r="Z88" s="48" t="s">
        <v>32</v>
      </c>
      <c r="AA88" s="48" t="s">
        <v>32</v>
      </c>
      <c r="AB88" s="48" t="s">
        <v>32</v>
      </c>
      <c r="AC88" s="48" t="s">
        <v>32</v>
      </c>
      <c r="AD88" s="50" t="s">
        <v>32</v>
      </c>
      <c r="AE88" s="50" t="s">
        <v>32</v>
      </c>
      <c r="AF88" s="50" t="s">
        <v>32</v>
      </c>
      <c r="AG88" s="48" t="s">
        <v>32</v>
      </c>
    </row>
    <row r="89" spans="1:33" s="30" customFormat="1" x14ac:dyDescent="0.25">
      <c r="A89" s="45" t="s">
        <v>202</v>
      </c>
      <c r="B89" s="64" t="s">
        <v>50</v>
      </c>
      <c r="C89" s="47" t="s">
        <v>31</v>
      </c>
      <c r="D89" s="50">
        <f>SUM(I89,N89,S89,X89,AC89)</f>
        <v>0</v>
      </c>
      <c r="E89" s="48">
        <f>SUM(J89,O89,T89,Y89,AD89)</f>
        <v>0</v>
      </c>
      <c r="F89" s="42">
        <f>E89-D89</f>
        <v>0</v>
      </c>
      <c r="G89" s="43">
        <v>0</v>
      </c>
      <c r="H89" s="48" t="s">
        <v>32</v>
      </c>
      <c r="I89" s="50">
        <f t="shared" si="42"/>
        <v>0</v>
      </c>
      <c r="J89" s="50">
        <f t="shared" si="42"/>
        <v>0</v>
      </c>
      <c r="K89" s="42">
        <f>J89-I89</f>
        <v>0</v>
      </c>
      <c r="L89" s="43">
        <v>0</v>
      </c>
      <c r="M89" s="48" t="s">
        <v>32</v>
      </c>
      <c r="N89" s="50">
        <f>N31-N46</f>
        <v>0</v>
      </c>
      <c r="O89" s="50">
        <f>O31-O46</f>
        <v>0</v>
      </c>
      <c r="P89" s="48">
        <f>O89-N89</f>
        <v>0</v>
      </c>
      <c r="Q89" s="49">
        <v>0</v>
      </c>
      <c r="R89" s="48" t="s">
        <v>32</v>
      </c>
      <c r="S89" s="50">
        <f>S31-S46</f>
        <v>0</v>
      </c>
      <c r="T89" s="50">
        <f>T31-T46</f>
        <v>0</v>
      </c>
      <c r="U89" s="48">
        <f>T89-S89</f>
        <v>0</v>
      </c>
      <c r="V89" s="49">
        <v>0</v>
      </c>
      <c r="W89" s="48" t="s">
        <v>32</v>
      </c>
      <c r="X89" s="50">
        <f>X31-X46</f>
        <v>0</v>
      </c>
      <c r="Y89" s="50">
        <f>Y31-Y46</f>
        <v>0</v>
      </c>
      <c r="Z89" s="48">
        <f>Y89-X89</f>
        <v>0</v>
      </c>
      <c r="AA89" s="43">
        <v>0</v>
      </c>
      <c r="AB89" s="48" t="s">
        <v>32</v>
      </c>
      <c r="AC89" s="50">
        <f>AC31-AC46</f>
        <v>0</v>
      </c>
      <c r="AD89" s="50">
        <f>AD31-AD46</f>
        <v>0</v>
      </c>
      <c r="AE89" s="42">
        <f>AD89-AC89</f>
        <v>0</v>
      </c>
      <c r="AF89" s="43">
        <v>0</v>
      </c>
      <c r="AG89" s="48" t="s">
        <v>32</v>
      </c>
    </row>
    <row r="90" spans="1:33" s="30" customFormat="1" ht="47.25" x14ac:dyDescent="0.25">
      <c r="A90" s="45" t="s">
        <v>203</v>
      </c>
      <c r="B90" s="64" t="s">
        <v>52</v>
      </c>
      <c r="C90" s="47" t="s">
        <v>31</v>
      </c>
      <c r="D90" s="50">
        <f>SUM(I90,N90,S90,X90,AC90)</f>
        <v>101.863</v>
      </c>
      <c r="E90" s="48">
        <f>SUM(J90,O90,T90,Y90,AD90)</f>
        <v>135.40019968999999</v>
      </c>
      <c r="F90" s="42">
        <f>E90-D90</f>
        <v>33.537199689999994</v>
      </c>
      <c r="G90" s="43">
        <f>F90/D90</f>
        <v>0.32923828760197515</v>
      </c>
      <c r="H90" s="48" t="s">
        <v>53</v>
      </c>
      <c r="I90" s="50">
        <f t="shared" si="42"/>
        <v>89.18</v>
      </c>
      <c r="J90" s="50">
        <f t="shared" si="42"/>
        <v>85.324115070000005</v>
      </c>
      <c r="K90" s="42">
        <f>J90-I90</f>
        <v>-3.855884930000002</v>
      </c>
      <c r="L90" s="43">
        <f>K90/I90</f>
        <v>-4.3237103947073356E-2</v>
      </c>
      <c r="M90" s="48" t="s">
        <v>32</v>
      </c>
      <c r="N90" s="50">
        <f>N32-N47</f>
        <v>0</v>
      </c>
      <c r="O90" s="50">
        <f>O32-O47</f>
        <v>5.0534305099999992</v>
      </c>
      <c r="P90" s="48">
        <f>O90-N90</f>
        <v>5.0534305099999992</v>
      </c>
      <c r="Q90" s="49">
        <v>1</v>
      </c>
      <c r="R90" s="48" t="s">
        <v>32</v>
      </c>
      <c r="S90" s="50">
        <f>S32-S47</f>
        <v>12.683</v>
      </c>
      <c r="T90" s="50">
        <f>T32-T47</f>
        <v>45.040793550000004</v>
      </c>
      <c r="U90" s="48">
        <f>T90-S90</f>
        <v>32.357793550000004</v>
      </c>
      <c r="V90" s="49">
        <f>U90/S90</f>
        <v>2.5512728494835608</v>
      </c>
      <c r="W90" s="48" t="s">
        <v>53</v>
      </c>
      <c r="X90" s="50">
        <f>X32-X47</f>
        <v>0</v>
      </c>
      <c r="Y90" s="50">
        <f>Y32-Y47</f>
        <v>-3.3814000000000001E-4</v>
      </c>
      <c r="Z90" s="48">
        <f>Y90-X90</f>
        <v>-3.3814000000000001E-4</v>
      </c>
      <c r="AA90" s="43">
        <v>0</v>
      </c>
      <c r="AB90" s="48" t="s">
        <v>32</v>
      </c>
      <c r="AC90" s="50">
        <f>AC32-AC47</f>
        <v>0</v>
      </c>
      <c r="AD90" s="50">
        <f>AD32-AD47</f>
        <v>-1.7801299999999999E-2</v>
      </c>
      <c r="AE90" s="42">
        <f>AD90-AC90</f>
        <v>-1.7801299999999999E-2</v>
      </c>
      <c r="AF90" s="43">
        <v>-1</v>
      </c>
      <c r="AG90" s="48" t="s">
        <v>32</v>
      </c>
    </row>
    <row r="91" spans="1:33" s="30" customFormat="1" x14ac:dyDescent="0.25">
      <c r="A91" s="45" t="s">
        <v>204</v>
      </c>
      <c r="B91" s="64" t="s">
        <v>56</v>
      </c>
      <c r="C91" s="47" t="s">
        <v>31</v>
      </c>
      <c r="D91" s="48" t="s">
        <v>32</v>
      </c>
      <c r="E91" s="48" t="s">
        <v>32</v>
      </c>
      <c r="F91" s="48" t="s">
        <v>32</v>
      </c>
      <c r="G91" s="49" t="s">
        <v>32</v>
      </c>
      <c r="H91" s="48" t="s">
        <v>32</v>
      </c>
      <c r="I91" s="50" t="s">
        <v>32</v>
      </c>
      <c r="J91" s="50" t="s">
        <v>32</v>
      </c>
      <c r="K91" s="50" t="s">
        <v>32</v>
      </c>
      <c r="L91" s="50" t="s">
        <v>32</v>
      </c>
      <c r="M91" s="48" t="s">
        <v>32</v>
      </c>
      <c r="N91" s="48" t="s">
        <v>32</v>
      </c>
      <c r="O91" s="50" t="s">
        <v>32</v>
      </c>
      <c r="P91" s="48" t="s">
        <v>32</v>
      </c>
      <c r="Q91" s="49" t="s">
        <v>32</v>
      </c>
      <c r="R91" s="48" t="s">
        <v>32</v>
      </c>
      <c r="S91" s="48" t="s">
        <v>32</v>
      </c>
      <c r="T91" s="50" t="s">
        <v>32</v>
      </c>
      <c r="U91" s="48" t="s">
        <v>32</v>
      </c>
      <c r="V91" s="49" t="s">
        <v>32</v>
      </c>
      <c r="W91" s="48" t="s">
        <v>32</v>
      </c>
      <c r="X91" s="48" t="s">
        <v>32</v>
      </c>
      <c r="Y91" s="50" t="s">
        <v>32</v>
      </c>
      <c r="Z91" s="48" t="s">
        <v>32</v>
      </c>
      <c r="AA91" s="48" t="s">
        <v>32</v>
      </c>
      <c r="AB91" s="48" t="s">
        <v>32</v>
      </c>
      <c r="AC91" s="48" t="s">
        <v>32</v>
      </c>
      <c r="AD91" s="50" t="s">
        <v>32</v>
      </c>
      <c r="AE91" s="50" t="s">
        <v>32</v>
      </c>
      <c r="AF91" s="50" t="s">
        <v>32</v>
      </c>
      <c r="AG91" s="48" t="s">
        <v>32</v>
      </c>
    </row>
    <row r="92" spans="1:33" s="30" customFormat="1" ht="31.5" x14ac:dyDescent="0.25">
      <c r="A92" s="45" t="s">
        <v>205</v>
      </c>
      <c r="B92" s="64" t="s">
        <v>58</v>
      </c>
      <c r="C92" s="47" t="s">
        <v>31</v>
      </c>
      <c r="D92" s="50">
        <f>SUM(I92,N92,S92,X92,AC92)</f>
        <v>-1935.2909999999993</v>
      </c>
      <c r="E92" s="48">
        <f>SUM(J92,O92,T92,Y92,AD92)</f>
        <v>-2233.3531127600008</v>
      </c>
      <c r="F92" s="42">
        <f>E92-D92</f>
        <v>-298.06211276000158</v>
      </c>
      <c r="G92" s="43">
        <f>F92/D92</f>
        <v>0.15401410576497368</v>
      </c>
      <c r="H92" s="48" t="s">
        <v>206</v>
      </c>
      <c r="I92" s="50">
        <f t="shared" si="42"/>
        <v>-958.24699999999939</v>
      </c>
      <c r="J92" s="50">
        <f t="shared" si="42"/>
        <v>-1073.6019449699997</v>
      </c>
      <c r="K92" s="42">
        <f>J92-I92</f>
        <v>-115.35494497000036</v>
      </c>
      <c r="L92" s="43">
        <f>K92/I92</f>
        <v>0.12038122213792522</v>
      </c>
      <c r="M92" s="48" t="s">
        <v>206</v>
      </c>
      <c r="N92" s="50">
        <f>N34-N49</f>
        <v>-104.64499999999998</v>
      </c>
      <c r="O92" s="50">
        <f>O34-O49</f>
        <v>-77.915742740000042</v>
      </c>
      <c r="P92" s="48">
        <f>O92-N92</f>
        <v>26.72925725999994</v>
      </c>
      <c r="Q92" s="49">
        <f>P92/N92</f>
        <v>-0.25542794457451329</v>
      </c>
      <c r="R92" s="48" t="s">
        <v>193</v>
      </c>
      <c r="S92" s="50">
        <f>S34-S49</f>
        <v>-697.10499999999956</v>
      </c>
      <c r="T92" s="50">
        <f>T34-T49</f>
        <v>-578.3402986100009</v>
      </c>
      <c r="U92" s="48">
        <f>T92-S92</f>
        <v>118.76470138999866</v>
      </c>
      <c r="V92" s="49">
        <f>U92/S92</f>
        <v>-0.17036845437918066</v>
      </c>
      <c r="W92" s="48" t="s">
        <v>207</v>
      </c>
      <c r="X92" s="50">
        <f>X34-X49</f>
        <v>-234.73500000000013</v>
      </c>
      <c r="Y92" s="50">
        <f>Y34-Y49</f>
        <v>-41.361896320000142</v>
      </c>
      <c r="Z92" s="48">
        <f>Y92-X92</f>
        <v>193.37310367999999</v>
      </c>
      <c r="AA92" s="43">
        <f>Z92/X92</f>
        <v>-0.82379322930112631</v>
      </c>
      <c r="AB92" s="48" t="s">
        <v>198</v>
      </c>
      <c r="AC92" s="50">
        <f>AC34-AC49</f>
        <v>59.440999999999804</v>
      </c>
      <c r="AD92" s="50">
        <f>AD34-AD49</f>
        <v>-462.13323012000001</v>
      </c>
      <c r="AE92" s="42">
        <f>AD92-AC92</f>
        <v>-521.57423011999981</v>
      </c>
      <c r="AF92" s="43">
        <f>AE92/AC92</f>
        <v>-8.774654365168848</v>
      </c>
      <c r="AG92" s="48" t="s">
        <v>208</v>
      </c>
    </row>
    <row r="93" spans="1:33" s="30" customFormat="1" ht="31.5" x14ac:dyDescent="0.25">
      <c r="A93" s="45" t="s">
        <v>209</v>
      </c>
      <c r="B93" s="64" t="s">
        <v>62</v>
      </c>
      <c r="C93" s="47" t="s">
        <v>31</v>
      </c>
      <c r="D93" s="48" t="s">
        <v>32</v>
      </c>
      <c r="E93" s="48" t="s">
        <v>32</v>
      </c>
      <c r="F93" s="48" t="s">
        <v>32</v>
      </c>
      <c r="G93" s="49" t="s">
        <v>32</v>
      </c>
      <c r="H93" s="48" t="s">
        <v>32</v>
      </c>
      <c r="I93" s="48" t="s">
        <v>32</v>
      </c>
      <c r="J93" s="48" t="s">
        <v>32</v>
      </c>
      <c r="K93" s="48" t="s">
        <v>32</v>
      </c>
      <c r="L93" s="48" t="s">
        <v>32</v>
      </c>
      <c r="M93" s="48" t="s">
        <v>32</v>
      </c>
      <c r="N93" s="48" t="s">
        <v>32</v>
      </c>
      <c r="O93" s="48" t="s">
        <v>32</v>
      </c>
      <c r="P93" s="48" t="s">
        <v>32</v>
      </c>
      <c r="Q93" s="49" t="s">
        <v>32</v>
      </c>
      <c r="R93" s="48" t="s">
        <v>32</v>
      </c>
      <c r="S93" s="48" t="s">
        <v>32</v>
      </c>
      <c r="T93" s="48" t="s">
        <v>32</v>
      </c>
      <c r="U93" s="48" t="s">
        <v>32</v>
      </c>
      <c r="V93" s="49" t="s">
        <v>32</v>
      </c>
      <c r="W93" s="48" t="s">
        <v>32</v>
      </c>
      <c r="X93" s="48" t="s">
        <v>32</v>
      </c>
      <c r="Y93" s="48" t="s">
        <v>32</v>
      </c>
      <c r="Z93" s="48" t="s">
        <v>32</v>
      </c>
      <c r="AA93" s="48" t="s">
        <v>32</v>
      </c>
      <c r="AB93" s="48" t="s">
        <v>32</v>
      </c>
      <c r="AC93" s="48" t="s">
        <v>32</v>
      </c>
      <c r="AD93" s="48" t="s">
        <v>32</v>
      </c>
      <c r="AE93" s="48" t="s">
        <v>32</v>
      </c>
      <c r="AF93" s="48" t="s">
        <v>32</v>
      </c>
      <c r="AG93" s="48" t="s">
        <v>32</v>
      </c>
    </row>
    <row r="94" spans="1:33" s="30" customFormat="1" x14ac:dyDescent="0.25">
      <c r="A94" s="45" t="s">
        <v>210</v>
      </c>
      <c r="B94" s="62" t="s">
        <v>64</v>
      </c>
      <c r="C94" s="47" t="s">
        <v>31</v>
      </c>
      <c r="D94" s="48" t="s">
        <v>32</v>
      </c>
      <c r="E94" s="48" t="s">
        <v>32</v>
      </c>
      <c r="F94" s="48" t="s">
        <v>32</v>
      </c>
      <c r="G94" s="49" t="s">
        <v>32</v>
      </c>
      <c r="H94" s="48" t="s">
        <v>32</v>
      </c>
      <c r="I94" s="48" t="s">
        <v>32</v>
      </c>
      <c r="J94" s="48" t="s">
        <v>32</v>
      </c>
      <c r="K94" s="48" t="s">
        <v>32</v>
      </c>
      <c r="L94" s="48" t="s">
        <v>32</v>
      </c>
      <c r="M94" s="48" t="s">
        <v>32</v>
      </c>
      <c r="N94" s="48" t="s">
        <v>32</v>
      </c>
      <c r="O94" s="48" t="s">
        <v>32</v>
      </c>
      <c r="P94" s="48" t="s">
        <v>32</v>
      </c>
      <c r="Q94" s="49" t="s">
        <v>32</v>
      </c>
      <c r="R94" s="48" t="s">
        <v>32</v>
      </c>
      <c r="S94" s="48" t="s">
        <v>32</v>
      </c>
      <c r="T94" s="48" t="s">
        <v>32</v>
      </c>
      <c r="U94" s="48" t="s">
        <v>32</v>
      </c>
      <c r="V94" s="49" t="s">
        <v>32</v>
      </c>
      <c r="W94" s="48" t="s">
        <v>32</v>
      </c>
      <c r="X94" s="48" t="s">
        <v>32</v>
      </c>
      <c r="Y94" s="48" t="s">
        <v>32</v>
      </c>
      <c r="Z94" s="48" t="s">
        <v>32</v>
      </c>
      <c r="AA94" s="48" t="s">
        <v>32</v>
      </c>
      <c r="AB94" s="48" t="s">
        <v>32</v>
      </c>
      <c r="AC94" s="48" t="s">
        <v>32</v>
      </c>
      <c r="AD94" s="48" t="s">
        <v>32</v>
      </c>
      <c r="AE94" s="48" t="s">
        <v>32</v>
      </c>
      <c r="AF94" s="48" t="s">
        <v>32</v>
      </c>
      <c r="AG94" s="48" t="s">
        <v>32</v>
      </c>
    </row>
    <row r="95" spans="1:33" s="30" customFormat="1" x14ac:dyDescent="0.25">
      <c r="A95" s="45" t="s">
        <v>211</v>
      </c>
      <c r="B95" s="62" t="s">
        <v>66</v>
      </c>
      <c r="C95" s="47" t="s">
        <v>31</v>
      </c>
      <c r="D95" s="48" t="s">
        <v>32</v>
      </c>
      <c r="E95" s="48" t="s">
        <v>32</v>
      </c>
      <c r="F95" s="48" t="s">
        <v>32</v>
      </c>
      <c r="G95" s="49" t="s">
        <v>32</v>
      </c>
      <c r="H95" s="48" t="s">
        <v>32</v>
      </c>
      <c r="I95" s="48" t="s">
        <v>32</v>
      </c>
      <c r="J95" s="48" t="s">
        <v>32</v>
      </c>
      <c r="K95" s="48" t="s">
        <v>32</v>
      </c>
      <c r="L95" s="48" t="s">
        <v>32</v>
      </c>
      <c r="M95" s="48" t="s">
        <v>32</v>
      </c>
      <c r="N95" s="48" t="s">
        <v>32</v>
      </c>
      <c r="O95" s="48" t="s">
        <v>32</v>
      </c>
      <c r="P95" s="48" t="s">
        <v>32</v>
      </c>
      <c r="Q95" s="49" t="s">
        <v>32</v>
      </c>
      <c r="R95" s="48" t="s">
        <v>32</v>
      </c>
      <c r="S95" s="48" t="s">
        <v>32</v>
      </c>
      <c r="T95" s="48" t="s">
        <v>32</v>
      </c>
      <c r="U95" s="48" t="s">
        <v>32</v>
      </c>
      <c r="V95" s="49" t="s">
        <v>32</v>
      </c>
      <c r="W95" s="48" t="s">
        <v>32</v>
      </c>
      <c r="X95" s="48" t="s">
        <v>32</v>
      </c>
      <c r="Y95" s="48" t="s">
        <v>32</v>
      </c>
      <c r="Z95" s="48" t="s">
        <v>32</v>
      </c>
      <c r="AA95" s="48" t="s">
        <v>32</v>
      </c>
      <c r="AB95" s="48" t="s">
        <v>32</v>
      </c>
      <c r="AC95" s="48" t="s">
        <v>32</v>
      </c>
      <c r="AD95" s="48" t="s">
        <v>32</v>
      </c>
      <c r="AE95" s="48" t="s">
        <v>32</v>
      </c>
      <c r="AF95" s="48" t="s">
        <v>32</v>
      </c>
      <c r="AG95" s="48" t="s">
        <v>32</v>
      </c>
    </row>
    <row r="96" spans="1:33" s="30" customFormat="1" ht="32.25" thickBot="1" x14ac:dyDescent="0.3">
      <c r="A96" s="52" t="s">
        <v>212</v>
      </c>
      <c r="B96" s="85" t="s">
        <v>68</v>
      </c>
      <c r="C96" s="54" t="s">
        <v>31</v>
      </c>
      <c r="D96" s="50">
        <f>SUM(I96,N96,S96,X96,AC96)</f>
        <v>-1323.0609999999995</v>
      </c>
      <c r="E96" s="55">
        <f>SUM(J96,O96,T96,Y96,AD96)</f>
        <v>-1905.3078086500002</v>
      </c>
      <c r="F96" s="42">
        <f t="shared" ref="F96:F115" si="43">E96-D96</f>
        <v>-582.24680865000073</v>
      </c>
      <c r="G96" s="43">
        <f>F96/D96</f>
        <v>0.4400755586099212</v>
      </c>
      <c r="H96" s="55" t="s">
        <v>206</v>
      </c>
      <c r="I96" s="50">
        <f t="shared" si="42"/>
        <v>-605.27399999999989</v>
      </c>
      <c r="J96" s="50">
        <f t="shared" si="42"/>
        <v>-909.66243394000003</v>
      </c>
      <c r="K96" s="42">
        <f t="shared" ref="K96:K115" si="44">J96-I96</f>
        <v>-304.38843394000014</v>
      </c>
      <c r="L96" s="43">
        <f>K96/I96</f>
        <v>0.50289362163251716</v>
      </c>
      <c r="M96" s="55" t="s">
        <v>206</v>
      </c>
      <c r="N96" s="50">
        <f>N38-N53</f>
        <v>-107.86799999999999</v>
      </c>
      <c r="O96" s="50">
        <f>O38-O53</f>
        <v>-108.61233381999998</v>
      </c>
      <c r="P96" s="55">
        <f t="shared" ref="P96:P110" si="45">O96-N96</f>
        <v>-0.74433381999998005</v>
      </c>
      <c r="Q96" s="56">
        <f>P96/N96</f>
        <v>6.9004136537247386E-3</v>
      </c>
      <c r="R96" s="55" t="s">
        <v>213</v>
      </c>
      <c r="S96" s="50">
        <f>S38-S53</f>
        <v>-633.41799999999967</v>
      </c>
      <c r="T96" s="50">
        <f>T38-T53</f>
        <v>-905.06433164000009</v>
      </c>
      <c r="U96" s="55">
        <f t="shared" ref="U96:U113" si="46">T96-S96</f>
        <v>-271.64633164000043</v>
      </c>
      <c r="V96" s="56">
        <f>U96/S96</f>
        <v>0.42885792895055175</v>
      </c>
      <c r="W96" s="55" t="s">
        <v>214</v>
      </c>
      <c r="X96" s="50">
        <f>X38-X53</f>
        <v>5.4549999999999983</v>
      </c>
      <c r="Y96" s="50">
        <f>Y38-Y53</f>
        <v>13.67993128</v>
      </c>
      <c r="Z96" s="55">
        <f t="shared" ref="Z96:Z113" si="47">Y96-X96</f>
        <v>8.2249312800000016</v>
      </c>
      <c r="AA96" s="43">
        <f>Z96/X96</f>
        <v>1.5077784197983508</v>
      </c>
      <c r="AB96" s="55" t="s">
        <v>198</v>
      </c>
      <c r="AC96" s="50">
        <f>AC38-AC53</f>
        <v>18.044000000000011</v>
      </c>
      <c r="AD96" s="50">
        <f>AD38-AD53</f>
        <v>4.3513594700000056</v>
      </c>
      <c r="AE96" s="42">
        <f t="shared" ref="AE96:AE113" si="48">AD96-AC96</f>
        <v>-13.692640530000006</v>
      </c>
      <c r="AF96" s="43">
        <f>AE96/AC96</f>
        <v>-0.75884729162048314</v>
      </c>
      <c r="AG96" s="55" t="s">
        <v>214</v>
      </c>
    </row>
    <row r="97" spans="1:33" s="30" customFormat="1" ht="16.5" thickBot="1" x14ac:dyDescent="0.3">
      <c r="A97" s="58" t="s">
        <v>215</v>
      </c>
      <c r="B97" s="86" t="s">
        <v>216</v>
      </c>
      <c r="C97" s="87" t="s">
        <v>31</v>
      </c>
      <c r="D97" s="38">
        <f>D98-D104</f>
        <v>-2360.6900000000005</v>
      </c>
      <c r="E97" s="38">
        <f>E98-E104</f>
        <v>1071.801292879999</v>
      </c>
      <c r="F97" s="35">
        <f t="shared" si="43"/>
        <v>3432.4912928799995</v>
      </c>
      <c r="G97" s="36">
        <f>F97/D97</f>
        <v>-1.4540203469663526</v>
      </c>
      <c r="H97" s="35" t="s">
        <v>32</v>
      </c>
      <c r="I97" s="38">
        <f>I98-I104</f>
        <v>-501.76800000000003</v>
      </c>
      <c r="J97" s="38">
        <f>J98-J104</f>
        <v>2137.8993713600003</v>
      </c>
      <c r="K97" s="35">
        <f t="shared" si="44"/>
        <v>2639.6673713600003</v>
      </c>
      <c r="L97" s="36">
        <f>K97/I97</f>
        <v>-5.2607327915690121</v>
      </c>
      <c r="M97" s="35" t="s">
        <v>32</v>
      </c>
      <c r="N97" s="38">
        <f>N98-N104</f>
        <v>-61.66399999999998</v>
      </c>
      <c r="O97" s="38">
        <f>O98-O104</f>
        <v>106.61608044</v>
      </c>
      <c r="P97" s="35">
        <f t="shared" si="45"/>
        <v>168.28008043999998</v>
      </c>
      <c r="Q97" s="36">
        <f>P97/N97</f>
        <v>-2.7289841794239758</v>
      </c>
      <c r="R97" s="35" t="s">
        <v>32</v>
      </c>
      <c r="S97" s="38">
        <f>S98-S104</f>
        <v>-1174.71</v>
      </c>
      <c r="T97" s="38">
        <f>T98-T104</f>
        <v>-720.37367574000007</v>
      </c>
      <c r="U97" s="35">
        <f t="shared" si="46"/>
        <v>454.33632425999997</v>
      </c>
      <c r="V97" s="36">
        <f>U97/S97</f>
        <v>-0.38676466894808076</v>
      </c>
      <c r="W97" s="35" t="s">
        <v>32</v>
      </c>
      <c r="X97" s="38">
        <f>X98-X104</f>
        <v>-243.96900000000005</v>
      </c>
      <c r="Y97" s="38">
        <f>Y98-Y104</f>
        <v>-284.07424042000002</v>
      </c>
      <c r="Z97" s="35">
        <f t="shared" si="47"/>
        <v>-40.105240419999973</v>
      </c>
      <c r="AA97" s="36">
        <f>Z97/X97</f>
        <v>0.16438662461214321</v>
      </c>
      <c r="AB97" s="35" t="s">
        <v>32</v>
      </c>
      <c r="AC97" s="38">
        <f>AC98-AC104</f>
        <v>-378.57899999999995</v>
      </c>
      <c r="AD97" s="38">
        <f>AD98-AD104</f>
        <v>-168.26624275999995</v>
      </c>
      <c r="AE97" s="35">
        <f t="shared" si="48"/>
        <v>210.31275724</v>
      </c>
      <c r="AF97" s="36">
        <f>AE97/AC97</f>
        <v>-0.55553202169164173</v>
      </c>
      <c r="AG97" s="35" t="s">
        <v>32</v>
      </c>
    </row>
    <row r="98" spans="1:33" s="30" customFormat="1" ht="120" customHeight="1" x14ac:dyDescent="0.25">
      <c r="A98" s="39" t="s">
        <v>217</v>
      </c>
      <c r="B98" s="84" t="s">
        <v>218</v>
      </c>
      <c r="C98" s="41" t="s">
        <v>31</v>
      </c>
      <c r="D98" s="44">
        <f>D99+D100+D101+D103</f>
        <v>1835.7320000000002</v>
      </c>
      <c r="E98" s="44">
        <f>E99+E100+E101+E103</f>
        <v>6328.8332286299992</v>
      </c>
      <c r="F98" s="42">
        <f t="shared" si="43"/>
        <v>4493.1012286299992</v>
      </c>
      <c r="G98" s="43">
        <f>F98/D98</f>
        <v>2.4475801634606786</v>
      </c>
      <c r="H98" s="42" t="s">
        <v>219</v>
      </c>
      <c r="I98" s="44">
        <f>I99+I100+I101+I103</f>
        <v>1415.316</v>
      </c>
      <c r="J98" s="44">
        <f>J99+J100+J101+J103</f>
        <v>5088.40310219</v>
      </c>
      <c r="K98" s="42">
        <f t="shared" si="44"/>
        <v>3673.0871021900002</v>
      </c>
      <c r="L98" s="43">
        <f>K98/I98</f>
        <v>2.5952417002210106</v>
      </c>
      <c r="M98" s="42" t="s">
        <v>220</v>
      </c>
      <c r="N98" s="44">
        <f>N99+N100+N101+N103</f>
        <v>36.579000000000001</v>
      </c>
      <c r="O98" s="44">
        <f>O99+O100+O101+O103</f>
        <v>216.30126644000001</v>
      </c>
      <c r="P98" s="42">
        <f t="shared" si="45"/>
        <v>179.72226644</v>
      </c>
      <c r="Q98" s="43">
        <f>P98/N98</f>
        <v>4.9132635238798219</v>
      </c>
      <c r="R98" s="42" t="s">
        <v>221</v>
      </c>
      <c r="S98" s="44">
        <f>S99+S100+S101+S103</f>
        <v>232.10499999999999</v>
      </c>
      <c r="T98" s="44">
        <f>T99+T100+T101+T103</f>
        <v>561.76572735000002</v>
      </c>
      <c r="U98" s="42">
        <f t="shared" si="46"/>
        <v>329.66072735</v>
      </c>
      <c r="V98" s="43">
        <f>U98/S98</f>
        <v>1.4203085989099762</v>
      </c>
      <c r="W98" s="42" t="s">
        <v>222</v>
      </c>
      <c r="X98" s="44">
        <f>X99+X100+X101+X103</f>
        <v>72.038999999999987</v>
      </c>
      <c r="Y98" s="44">
        <f>Y99+Y100+Y101+Y103</f>
        <v>102.15154276</v>
      </c>
      <c r="Z98" s="42">
        <f t="shared" si="47"/>
        <v>30.112542760000011</v>
      </c>
      <c r="AA98" s="43">
        <f>Z98/X98</f>
        <v>0.41800334207859652</v>
      </c>
      <c r="AB98" s="42" t="s">
        <v>223</v>
      </c>
      <c r="AC98" s="44">
        <f>AC99+AC100+AC101+AC103</f>
        <v>79.693000000000012</v>
      </c>
      <c r="AD98" s="44">
        <f>AD99+AD100+AD101+AD103</f>
        <v>360.21158989000003</v>
      </c>
      <c r="AE98" s="42">
        <f t="shared" si="48"/>
        <v>280.51858989000004</v>
      </c>
      <c r="AF98" s="43">
        <f>AE98/AC98</f>
        <v>3.5199903365414777</v>
      </c>
      <c r="AG98" s="42" t="s">
        <v>224</v>
      </c>
    </row>
    <row r="99" spans="1:33" s="30" customFormat="1" x14ac:dyDescent="0.25">
      <c r="A99" s="45" t="s">
        <v>225</v>
      </c>
      <c r="B99" s="62" t="s">
        <v>226</v>
      </c>
      <c r="C99" s="47" t="s">
        <v>31</v>
      </c>
      <c r="D99" s="44">
        <f t="shared" ref="D99:E103" si="49">SUM(I99,N99,S99,X99,AC99)</f>
        <v>0</v>
      </c>
      <c r="E99" s="48">
        <f t="shared" si="49"/>
        <v>0</v>
      </c>
      <c r="F99" s="42">
        <f t="shared" si="43"/>
        <v>0</v>
      </c>
      <c r="G99" s="43">
        <v>0</v>
      </c>
      <c r="H99" s="48" t="s">
        <v>32</v>
      </c>
      <c r="I99" s="44">
        <v>0</v>
      </c>
      <c r="J99" s="44">
        <v>0</v>
      </c>
      <c r="K99" s="42">
        <f t="shared" si="44"/>
        <v>0</v>
      </c>
      <c r="L99" s="43">
        <v>0</v>
      </c>
      <c r="M99" s="48" t="s">
        <v>32</v>
      </c>
      <c r="N99" s="44">
        <v>0</v>
      </c>
      <c r="O99" s="44">
        <v>0</v>
      </c>
      <c r="P99" s="48">
        <f t="shared" si="45"/>
        <v>0</v>
      </c>
      <c r="Q99" s="49">
        <v>0</v>
      </c>
      <c r="R99" s="48" t="s">
        <v>32</v>
      </c>
      <c r="S99" s="44">
        <v>0</v>
      </c>
      <c r="T99" s="44">
        <v>0</v>
      </c>
      <c r="U99" s="48">
        <f t="shared" si="46"/>
        <v>0</v>
      </c>
      <c r="V99" s="43">
        <v>0</v>
      </c>
      <c r="W99" s="48" t="s">
        <v>32</v>
      </c>
      <c r="X99" s="44">
        <v>0</v>
      </c>
      <c r="Y99" s="44">
        <v>0</v>
      </c>
      <c r="Z99" s="48">
        <f t="shared" si="47"/>
        <v>0</v>
      </c>
      <c r="AA99" s="43">
        <v>0</v>
      </c>
      <c r="AB99" s="48" t="s">
        <v>32</v>
      </c>
      <c r="AC99" s="44">
        <v>0</v>
      </c>
      <c r="AD99" s="44">
        <v>0</v>
      </c>
      <c r="AE99" s="42">
        <f t="shared" si="48"/>
        <v>0</v>
      </c>
      <c r="AF99" s="43">
        <v>0</v>
      </c>
      <c r="AG99" s="48" t="s">
        <v>32</v>
      </c>
    </row>
    <row r="100" spans="1:33" s="30" customFormat="1" ht="47.25" x14ac:dyDescent="0.25">
      <c r="A100" s="45" t="s">
        <v>227</v>
      </c>
      <c r="B100" s="62" t="s">
        <v>228</v>
      </c>
      <c r="C100" s="47" t="s">
        <v>31</v>
      </c>
      <c r="D100" s="44">
        <f t="shared" si="49"/>
        <v>70</v>
      </c>
      <c r="E100" s="48">
        <f t="shared" si="49"/>
        <v>71.273292139999995</v>
      </c>
      <c r="F100" s="42">
        <f t="shared" si="43"/>
        <v>1.2732921399999952</v>
      </c>
      <c r="G100" s="43">
        <f t="shared" ref="G100:G114" si="50">F100/D100</f>
        <v>1.8189887714285646E-2</v>
      </c>
      <c r="H100" s="48" t="s">
        <v>32</v>
      </c>
      <c r="I100" s="44">
        <v>31.986000000000001</v>
      </c>
      <c r="J100" s="44">
        <v>33.028616139999997</v>
      </c>
      <c r="K100" s="42">
        <f t="shared" si="44"/>
        <v>1.0426161399999962</v>
      </c>
      <c r="L100" s="43">
        <f t="shared" ref="L100:L114" si="51">K100/I100</f>
        <v>3.2596015131619964E-2</v>
      </c>
      <c r="M100" s="48" t="s">
        <v>32</v>
      </c>
      <c r="N100" s="44">
        <v>1.2989999999999999</v>
      </c>
      <c r="O100" s="44">
        <v>1.2840769700000001</v>
      </c>
      <c r="P100" s="48">
        <f t="shared" si="45"/>
        <v>-1.4923029999999837E-2</v>
      </c>
      <c r="Q100" s="49">
        <f t="shared" ref="Q100:Q110" si="52">P100/N100</f>
        <v>-1.1488090839106881E-2</v>
      </c>
      <c r="R100" s="48" t="s">
        <v>32</v>
      </c>
      <c r="S100" s="44">
        <v>21.616</v>
      </c>
      <c r="T100" s="44">
        <v>21.489669330000002</v>
      </c>
      <c r="U100" s="48">
        <f t="shared" si="46"/>
        <v>-0.12633066999999798</v>
      </c>
      <c r="V100" s="49">
        <f t="shared" ref="V100:V113" si="53">U100/S100</f>
        <v>-5.8443130088822164E-3</v>
      </c>
      <c r="W100" s="48" t="s">
        <v>32</v>
      </c>
      <c r="X100" s="44">
        <v>7.8810000000000002</v>
      </c>
      <c r="Y100" s="44">
        <v>6.3159414700000003</v>
      </c>
      <c r="Z100" s="48">
        <f t="shared" si="47"/>
        <v>-1.5650585299999999</v>
      </c>
      <c r="AA100" s="43">
        <f t="shared" ref="AA100:AA113" si="54">Z100/X100</f>
        <v>-0.19858628727318867</v>
      </c>
      <c r="AB100" s="48" t="s">
        <v>229</v>
      </c>
      <c r="AC100" s="44">
        <v>7.218</v>
      </c>
      <c r="AD100" s="44">
        <v>9.1549882300000007</v>
      </c>
      <c r="AE100" s="42">
        <f t="shared" si="48"/>
        <v>1.9369882300000008</v>
      </c>
      <c r="AF100" s="43">
        <f t="shared" ref="AF100:AF113" si="55">AE100/AC100</f>
        <v>0.26835525491826001</v>
      </c>
      <c r="AG100" s="48" t="s">
        <v>32</v>
      </c>
    </row>
    <row r="101" spans="1:33" s="30" customFormat="1" x14ac:dyDescent="0.25">
      <c r="A101" s="45" t="s">
        <v>230</v>
      </c>
      <c r="B101" s="62" t="s">
        <v>231</v>
      </c>
      <c r="C101" s="47" t="s">
        <v>31</v>
      </c>
      <c r="D101" s="44">
        <f t="shared" si="49"/>
        <v>278</v>
      </c>
      <c r="E101" s="48">
        <f t="shared" si="49"/>
        <v>472.93943870999999</v>
      </c>
      <c r="F101" s="42">
        <f t="shared" si="43"/>
        <v>194.93943870999999</v>
      </c>
      <c r="G101" s="43">
        <f t="shared" si="50"/>
        <v>0.70122100255395681</v>
      </c>
      <c r="H101" s="48" t="s">
        <v>32</v>
      </c>
      <c r="I101" s="44">
        <v>132.93</v>
      </c>
      <c r="J101" s="44">
        <v>215.40826052</v>
      </c>
      <c r="K101" s="42">
        <f t="shared" si="44"/>
        <v>82.478260519999992</v>
      </c>
      <c r="L101" s="43">
        <f t="shared" si="51"/>
        <v>0.62046385706762952</v>
      </c>
      <c r="M101" s="48" t="s">
        <v>32</v>
      </c>
      <c r="N101" s="44">
        <v>4.6070000000000002</v>
      </c>
      <c r="O101" s="44">
        <v>23.610030760000001</v>
      </c>
      <c r="P101" s="48">
        <f t="shared" si="45"/>
        <v>19.003030760000001</v>
      </c>
      <c r="Q101" s="49">
        <f t="shared" si="52"/>
        <v>4.1248167484263076</v>
      </c>
      <c r="R101" s="48" t="s">
        <v>32</v>
      </c>
      <c r="S101" s="44">
        <v>87.162999999999997</v>
      </c>
      <c r="T101" s="44">
        <v>186.89817191</v>
      </c>
      <c r="U101" s="48">
        <f t="shared" si="46"/>
        <v>99.735171910000005</v>
      </c>
      <c r="V101" s="49">
        <f t="shared" si="53"/>
        <v>1.144237485056733</v>
      </c>
      <c r="W101" s="48" t="s">
        <v>32</v>
      </c>
      <c r="X101" s="44">
        <v>28.407</v>
      </c>
      <c r="Y101" s="44">
        <v>2.6989225800000001</v>
      </c>
      <c r="Z101" s="48">
        <f t="shared" si="47"/>
        <v>-25.708077419999999</v>
      </c>
      <c r="AA101" s="43">
        <f t="shared" si="54"/>
        <v>-0.90499093251663321</v>
      </c>
      <c r="AB101" s="48" t="s">
        <v>32</v>
      </c>
      <c r="AC101" s="44">
        <v>24.893000000000001</v>
      </c>
      <c r="AD101" s="44">
        <v>44.324052940000001</v>
      </c>
      <c r="AE101" s="42">
        <f t="shared" si="48"/>
        <v>19.431052940000001</v>
      </c>
      <c r="AF101" s="43">
        <f t="shared" si="55"/>
        <v>0.78058301289519139</v>
      </c>
      <c r="AG101" s="48" t="s">
        <v>32</v>
      </c>
    </row>
    <row r="102" spans="1:33" s="30" customFormat="1" ht="236.25" x14ac:dyDescent="0.25">
      <c r="A102" s="45" t="s">
        <v>232</v>
      </c>
      <c r="B102" s="66" t="s">
        <v>233</v>
      </c>
      <c r="C102" s="47" t="s">
        <v>31</v>
      </c>
      <c r="D102" s="44">
        <f t="shared" si="49"/>
        <v>278</v>
      </c>
      <c r="E102" s="48">
        <f t="shared" si="49"/>
        <v>467.70561524000004</v>
      </c>
      <c r="F102" s="42">
        <f t="shared" si="43"/>
        <v>189.70561524000004</v>
      </c>
      <c r="G102" s="43">
        <f t="shared" si="50"/>
        <v>0.68239429942446062</v>
      </c>
      <c r="H102" s="48" t="s">
        <v>234</v>
      </c>
      <c r="I102" s="44">
        <v>132.93</v>
      </c>
      <c r="J102" s="44">
        <v>213.71629184</v>
      </c>
      <c r="K102" s="42">
        <f t="shared" si="44"/>
        <v>80.78629183999999</v>
      </c>
      <c r="L102" s="43">
        <f t="shared" si="51"/>
        <v>0.60773558895659363</v>
      </c>
      <c r="M102" s="48" t="s">
        <v>235</v>
      </c>
      <c r="N102" s="44">
        <v>4.6070000000000002</v>
      </c>
      <c r="O102" s="44">
        <v>23.594351960000001</v>
      </c>
      <c r="P102" s="48">
        <f t="shared" si="45"/>
        <v>18.987351960000002</v>
      </c>
      <c r="Q102" s="49">
        <f t="shared" si="52"/>
        <v>4.1214134925113957</v>
      </c>
      <c r="R102" s="48" t="s">
        <v>235</v>
      </c>
      <c r="S102" s="44">
        <v>87.162999999999997</v>
      </c>
      <c r="T102" s="44">
        <v>185.44582819999999</v>
      </c>
      <c r="U102" s="48">
        <f t="shared" si="46"/>
        <v>98.282828199999997</v>
      </c>
      <c r="V102" s="49">
        <f t="shared" si="53"/>
        <v>1.1275750972316234</v>
      </c>
      <c r="W102" s="48" t="s">
        <v>235</v>
      </c>
      <c r="X102" s="44">
        <v>28.407</v>
      </c>
      <c r="Y102" s="44">
        <v>2.69329631</v>
      </c>
      <c r="Z102" s="48">
        <f t="shared" si="47"/>
        <v>-25.713703689999999</v>
      </c>
      <c r="AA102" s="43">
        <f t="shared" si="54"/>
        <v>-0.90518899179779633</v>
      </c>
      <c r="AB102" s="48" t="s">
        <v>236</v>
      </c>
      <c r="AC102" s="44">
        <v>24.893000000000001</v>
      </c>
      <c r="AD102" s="44">
        <v>42.255846929999997</v>
      </c>
      <c r="AE102" s="42">
        <f t="shared" si="48"/>
        <v>17.362846929999996</v>
      </c>
      <c r="AF102" s="43">
        <f t="shared" si="55"/>
        <v>0.69749917366327863</v>
      </c>
      <c r="AG102" s="48" t="s">
        <v>235</v>
      </c>
    </row>
    <row r="103" spans="1:33" s="30" customFormat="1" ht="409.5" x14ac:dyDescent="0.25">
      <c r="A103" s="45" t="s">
        <v>237</v>
      </c>
      <c r="B103" s="65" t="s">
        <v>238</v>
      </c>
      <c r="C103" s="47" t="s">
        <v>31</v>
      </c>
      <c r="D103" s="44">
        <f t="shared" si="49"/>
        <v>1487.7320000000002</v>
      </c>
      <c r="E103" s="48">
        <f t="shared" si="49"/>
        <v>5784.6204977799989</v>
      </c>
      <c r="F103" s="42">
        <f t="shared" si="43"/>
        <v>4296.8884977799989</v>
      </c>
      <c r="G103" s="43">
        <f t="shared" si="50"/>
        <v>2.8882140720102805</v>
      </c>
      <c r="H103" s="48" t="s">
        <v>219</v>
      </c>
      <c r="I103" s="44">
        <v>1250.4000000000001</v>
      </c>
      <c r="J103" s="44">
        <v>4839.96622553</v>
      </c>
      <c r="K103" s="42">
        <f t="shared" si="44"/>
        <v>3589.5662255299999</v>
      </c>
      <c r="L103" s="43">
        <f t="shared" si="51"/>
        <v>2.8707343454334611</v>
      </c>
      <c r="M103" s="48" t="s">
        <v>239</v>
      </c>
      <c r="N103" s="44">
        <v>30.672999999999998</v>
      </c>
      <c r="O103" s="44">
        <v>191.40715871</v>
      </c>
      <c r="P103" s="48">
        <f t="shared" si="45"/>
        <v>160.73415871</v>
      </c>
      <c r="Q103" s="49">
        <f t="shared" si="52"/>
        <v>5.2402490369380237</v>
      </c>
      <c r="R103" s="48" t="s">
        <v>240</v>
      </c>
      <c r="S103" s="44">
        <v>123.32599999999999</v>
      </c>
      <c r="T103" s="44">
        <v>353.37788611000002</v>
      </c>
      <c r="U103" s="48">
        <f t="shared" si="46"/>
        <v>230.05188611000003</v>
      </c>
      <c r="V103" s="49">
        <f t="shared" si="53"/>
        <v>1.8653964785203447</v>
      </c>
      <c r="W103" s="48" t="s">
        <v>241</v>
      </c>
      <c r="X103" s="44">
        <v>35.750999999999998</v>
      </c>
      <c r="Y103" s="44">
        <v>93.136678709999998</v>
      </c>
      <c r="Z103" s="48">
        <f t="shared" si="47"/>
        <v>57.385678710000001</v>
      </c>
      <c r="AA103" s="43">
        <f t="shared" si="54"/>
        <v>1.6051489107996981</v>
      </c>
      <c r="AB103" s="48" t="s">
        <v>242</v>
      </c>
      <c r="AC103" s="44">
        <v>47.582000000000001</v>
      </c>
      <c r="AD103" s="44">
        <v>306.73254872000001</v>
      </c>
      <c r="AE103" s="42">
        <f t="shared" si="48"/>
        <v>259.15054872000002</v>
      </c>
      <c r="AF103" s="43">
        <f t="shared" si="55"/>
        <v>5.4463988214030516</v>
      </c>
      <c r="AG103" s="48" t="s">
        <v>243</v>
      </c>
    </row>
    <row r="104" spans="1:33" s="30" customFormat="1" ht="189" x14ac:dyDescent="0.25">
      <c r="A104" s="45" t="s">
        <v>244</v>
      </c>
      <c r="B104" s="64" t="s">
        <v>161</v>
      </c>
      <c r="C104" s="47" t="s">
        <v>31</v>
      </c>
      <c r="D104" s="50">
        <f>D105+D106+D107+D109</f>
        <v>4196.4220000000005</v>
      </c>
      <c r="E104" s="50">
        <f>E105+E106+E107+E109</f>
        <v>5257.0319357500002</v>
      </c>
      <c r="F104" s="42">
        <f t="shared" si="43"/>
        <v>1060.6099357499997</v>
      </c>
      <c r="G104" s="43">
        <f t="shared" si="50"/>
        <v>0.25274148685475378</v>
      </c>
      <c r="H104" s="48" t="s">
        <v>245</v>
      </c>
      <c r="I104" s="50">
        <f>I105+I106+I107+I109</f>
        <v>1917.0840000000001</v>
      </c>
      <c r="J104" s="50">
        <f>J105+J106+J107+J109</f>
        <v>2950.5037308299998</v>
      </c>
      <c r="K104" s="42">
        <f t="shared" si="44"/>
        <v>1033.4197308299997</v>
      </c>
      <c r="L104" s="43">
        <f t="shared" si="51"/>
        <v>0.53905813768723732</v>
      </c>
      <c r="M104" s="48" t="s">
        <v>246</v>
      </c>
      <c r="N104" s="50">
        <f>N105+N106+N107+N109</f>
        <v>98.242999999999981</v>
      </c>
      <c r="O104" s="50">
        <f>O105+O106+O107+O109</f>
        <v>109.685186</v>
      </c>
      <c r="P104" s="48">
        <f t="shared" si="45"/>
        <v>11.442186000000021</v>
      </c>
      <c r="Q104" s="49">
        <f t="shared" si="52"/>
        <v>0.11646820638620586</v>
      </c>
      <c r="R104" s="48" t="s">
        <v>247</v>
      </c>
      <c r="S104" s="50">
        <f>S105+S106+S107+S109</f>
        <v>1406.8150000000001</v>
      </c>
      <c r="T104" s="50">
        <f>T105+T106+T107+T109</f>
        <v>1282.1394030900001</v>
      </c>
      <c r="U104" s="48">
        <f t="shared" si="46"/>
        <v>-124.67559690999997</v>
      </c>
      <c r="V104" s="49">
        <f t="shared" si="53"/>
        <v>-8.8622595657566888E-2</v>
      </c>
      <c r="W104" s="48" t="s">
        <v>248</v>
      </c>
      <c r="X104" s="50">
        <f>X105+X106+X107+X109</f>
        <v>316.00800000000004</v>
      </c>
      <c r="Y104" s="50">
        <f>Y105+Y106+Y107+Y109</f>
        <v>386.22578318000001</v>
      </c>
      <c r="Z104" s="48">
        <f t="shared" si="47"/>
        <v>70.217783179999969</v>
      </c>
      <c r="AA104" s="43">
        <f t="shared" si="54"/>
        <v>0.22220254923925964</v>
      </c>
      <c r="AB104" s="48" t="s">
        <v>249</v>
      </c>
      <c r="AC104" s="50">
        <f>AC105+AC106+AC107+AC109</f>
        <v>458.27199999999999</v>
      </c>
      <c r="AD104" s="50">
        <f>AD105+AD106+AD107+AD109</f>
        <v>528.47783264999998</v>
      </c>
      <c r="AE104" s="42">
        <f t="shared" si="48"/>
        <v>70.205832649999991</v>
      </c>
      <c r="AF104" s="43">
        <f t="shared" si="55"/>
        <v>0.15319686267107743</v>
      </c>
      <c r="AG104" s="48" t="s">
        <v>250</v>
      </c>
    </row>
    <row r="105" spans="1:33" s="30" customFormat="1" x14ac:dyDescent="0.25">
      <c r="A105" s="45" t="s">
        <v>251</v>
      </c>
      <c r="B105" s="65" t="s">
        <v>252</v>
      </c>
      <c r="C105" s="47" t="s">
        <v>31</v>
      </c>
      <c r="D105" s="44">
        <f t="shared" ref="D105:E109" si="56">SUM(I105,N105,S105,X105,AC105)</f>
        <v>415.63999999999993</v>
      </c>
      <c r="E105" s="48">
        <f t="shared" si="56"/>
        <v>412.13494832999999</v>
      </c>
      <c r="F105" s="42">
        <f t="shared" si="43"/>
        <v>-3.5050516699999434</v>
      </c>
      <c r="G105" s="43">
        <f t="shared" si="50"/>
        <v>-8.4329026802038888E-3</v>
      </c>
      <c r="H105" s="48" t="s">
        <v>32</v>
      </c>
      <c r="I105" s="44">
        <v>196.99799999999999</v>
      </c>
      <c r="J105" s="44">
        <v>189.07391734999999</v>
      </c>
      <c r="K105" s="42">
        <f t="shared" si="44"/>
        <v>-7.9240826500000026</v>
      </c>
      <c r="L105" s="43">
        <f t="shared" si="51"/>
        <v>-4.0224178164245339E-2</v>
      </c>
      <c r="M105" s="48" t="s">
        <v>32</v>
      </c>
      <c r="N105" s="44">
        <v>8.3030000000000008</v>
      </c>
      <c r="O105" s="44">
        <v>8.6228362599999997</v>
      </c>
      <c r="P105" s="48">
        <f t="shared" si="45"/>
        <v>0.31983625999999887</v>
      </c>
      <c r="Q105" s="49">
        <f t="shared" si="52"/>
        <v>3.8520566060459935E-2</v>
      </c>
      <c r="R105" s="48" t="s">
        <v>32</v>
      </c>
      <c r="S105" s="44">
        <v>110.715</v>
      </c>
      <c r="T105" s="44">
        <v>109.54181133</v>
      </c>
      <c r="U105" s="48">
        <f t="shared" si="46"/>
        <v>-1.1731886700000018</v>
      </c>
      <c r="V105" s="49">
        <f t="shared" si="53"/>
        <v>-1.0596474461455103E-2</v>
      </c>
      <c r="W105" s="48" t="s">
        <v>32</v>
      </c>
      <c r="X105" s="44">
        <v>49.186</v>
      </c>
      <c r="Y105" s="44">
        <v>52.359482360000001</v>
      </c>
      <c r="Z105" s="48">
        <f t="shared" si="47"/>
        <v>3.1734823600000013</v>
      </c>
      <c r="AA105" s="43">
        <f t="shared" si="54"/>
        <v>6.4520033342821151E-2</v>
      </c>
      <c r="AB105" s="48" t="s">
        <v>32</v>
      </c>
      <c r="AC105" s="44">
        <v>50.438000000000002</v>
      </c>
      <c r="AD105" s="44">
        <v>52.536901030000003</v>
      </c>
      <c r="AE105" s="42">
        <f t="shared" si="48"/>
        <v>2.0989010300000004</v>
      </c>
      <c r="AF105" s="43">
        <f t="shared" si="55"/>
        <v>4.1613486458622471E-2</v>
      </c>
      <c r="AG105" s="48" t="s">
        <v>32</v>
      </c>
    </row>
    <row r="106" spans="1:33" s="30" customFormat="1" ht="63" x14ac:dyDescent="0.25">
      <c r="A106" s="45" t="s">
        <v>253</v>
      </c>
      <c r="B106" s="65" t="s">
        <v>254</v>
      </c>
      <c r="C106" s="47" t="s">
        <v>31</v>
      </c>
      <c r="D106" s="44">
        <f t="shared" si="56"/>
        <v>2834.9110000000001</v>
      </c>
      <c r="E106" s="48">
        <f t="shared" si="56"/>
        <v>2799.1913855900002</v>
      </c>
      <c r="F106" s="42">
        <f t="shared" si="43"/>
        <v>-35.719614409999849</v>
      </c>
      <c r="G106" s="43">
        <f t="shared" si="50"/>
        <v>-1.2599906808361832E-2</v>
      </c>
      <c r="H106" s="48" t="s">
        <v>32</v>
      </c>
      <c r="I106" s="44">
        <v>1339.29</v>
      </c>
      <c r="J106" s="44">
        <v>1594.32872404</v>
      </c>
      <c r="K106" s="42">
        <f t="shared" si="44"/>
        <v>255.03872404000003</v>
      </c>
      <c r="L106" s="43">
        <f t="shared" si="51"/>
        <v>0.19042830457929205</v>
      </c>
      <c r="M106" s="48" t="s">
        <v>255</v>
      </c>
      <c r="N106" s="44">
        <v>67.316999999999993</v>
      </c>
      <c r="O106" s="44">
        <v>42.471506730000002</v>
      </c>
      <c r="P106" s="48">
        <f t="shared" si="45"/>
        <v>-24.845493269999992</v>
      </c>
      <c r="Q106" s="49">
        <f t="shared" si="52"/>
        <v>-0.36908200410000436</v>
      </c>
      <c r="R106" s="48" t="s">
        <v>255</v>
      </c>
      <c r="S106" s="44">
        <v>993.79499999999996</v>
      </c>
      <c r="T106" s="44">
        <v>783.12416413000005</v>
      </c>
      <c r="U106" s="48">
        <f t="shared" si="46"/>
        <v>-210.67083586999991</v>
      </c>
      <c r="V106" s="49">
        <f t="shared" si="53"/>
        <v>-0.21198621030494208</v>
      </c>
      <c r="W106" s="48" t="s">
        <v>255</v>
      </c>
      <c r="X106" s="44">
        <v>145.12200000000001</v>
      </c>
      <c r="Y106" s="44">
        <v>107.58100423</v>
      </c>
      <c r="Z106" s="48">
        <f t="shared" si="47"/>
        <v>-37.540995770000009</v>
      </c>
      <c r="AA106" s="43">
        <f t="shared" si="54"/>
        <v>-0.25868576625184331</v>
      </c>
      <c r="AB106" s="48" t="s">
        <v>255</v>
      </c>
      <c r="AC106" s="44">
        <v>289.387</v>
      </c>
      <c r="AD106" s="44">
        <v>271.68598645999998</v>
      </c>
      <c r="AE106" s="42">
        <f t="shared" si="48"/>
        <v>-17.701013540000019</v>
      </c>
      <c r="AF106" s="43">
        <f t="shared" si="55"/>
        <v>-6.1167272683292681E-2</v>
      </c>
      <c r="AG106" s="48" t="s">
        <v>255</v>
      </c>
    </row>
    <row r="107" spans="1:33" s="30" customFormat="1" x14ac:dyDescent="0.25">
      <c r="A107" s="45" t="s">
        <v>256</v>
      </c>
      <c r="B107" s="65" t="s">
        <v>257</v>
      </c>
      <c r="C107" s="47" t="s">
        <v>31</v>
      </c>
      <c r="D107" s="44">
        <f t="shared" si="56"/>
        <v>428</v>
      </c>
      <c r="E107" s="48">
        <f t="shared" si="56"/>
        <v>711.86855782999999</v>
      </c>
      <c r="F107" s="42">
        <f t="shared" si="43"/>
        <v>283.86855782999999</v>
      </c>
      <c r="G107" s="43">
        <f t="shared" si="50"/>
        <v>0.66324429399532703</v>
      </c>
      <c r="H107" s="48" t="s">
        <v>32</v>
      </c>
      <c r="I107" s="44">
        <v>206.66900000000001</v>
      </c>
      <c r="J107" s="44">
        <v>421.83019927999999</v>
      </c>
      <c r="K107" s="42">
        <f t="shared" si="44"/>
        <v>215.16119927999998</v>
      </c>
      <c r="L107" s="43">
        <f t="shared" si="51"/>
        <v>1.0410908229100637</v>
      </c>
      <c r="M107" s="48" t="s">
        <v>32</v>
      </c>
      <c r="N107" s="44">
        <v>7.5170000000000003</v>
      </c>
      <c r="O107" s="44">
        <v>43.075157099999998</v>
      </c>
      <c r="P107" s="48">
        <f t="shared" si="45"/>
        <v>35.558157099999995</v>
      </c>
      <c r="Q107" s="49">
        <f t="shared" si="52"/>
        <v>4.7303654516429416</v>
      </c>
      <c r="R107" s="48" t="s">
        <v>32</v>
      </c>
      <c r="S107" s="44">
        <v>131.53</v>
      </c>
      <c r="T107" s="44">
        <v>170.53486469000001</v>
      </c>
      <c r="U107" s="48">
        <f t="shared" si="46"/>
        <v>39.004864690000005</v>
      </c>
      <c r="V107" s="49">
        <f t="shared" si="53"/>
        <v>0.29654728723485141</v>
      </c>
      <c r="W107" s="48" t="s">
        <v>32</v>
      </c>
      <c r="X107" s="44">
        <v>47.466999999999999</v>
      </c>
      <c r="Y107" s="44">
        <v>13.27548307</v>
      </c>
      <c r="Z107" s="48">
        <f t="shared" si="47"/>
        <v>-34.191516929999999</v>
      </c>
      <c r="AA107" s="43">
        <f t="shared" si="54"/>
        <v>-0.7203218431752586</v>
      </c>
      <c r="AB107" s="48" t="s">
        <v>32</v>
      </c>
      <c r="AC107" s="44">
        <v>34.817</v>
      </c>
      <c r="AD107" s="44">
        <v>63.152853690000001</v>
      </c>
      <c r="AE107" s="42">
        <f t="shared" si="48"/>
        <v>28.33585369</v>
      </c>
      <c r="AF107" s="43">
        <f t="shared" si="55"/>
        <v>0.81385109831404201</v>
      </c>
      <c r="AG107" s="48" t="s">
        <v>32</v>
      </c>
    </row>
    <row r="108" spans="1:33" s="30" customFormat="1" ht="157.5" x14ac:dyDescent="0.25">
      <c r="A108" s="45" t="s">
        <v>258</v>
      </c>
      <c r="B108" s="66" t="s">
        <v>259</v>
      </c>
      <c r="C108" s="47" t="s">
        <v>31</v>
      </c>
      <c r="D108" s="44">
        <f t="shared" si="56"/>
        <v>428</v>
      </c>
      <c r="E108" s="48">
        <f t="shared" si="56"/>
        <v>709.57127662000005</v>
      </c>
      <c r="F108" s="42">
        <f t="shared" si="43"/>
        <v>281.57127662000005</v>
      </c>
      <c r="G108" s="43">
        <f t="shared" si="50"/>
        <v>0.65787681453271041</v>
      </c>
      <c r="H108" s="48" t="s">
        <v>260</v>
      </c>
      <c r="I108" s="44">
        <v>206.66900000000001</v>
      </c>
      <c r="J108" s="44">
        <v>421.56683941</v>
      </c>
      <c r="K108" s="42">
        <f t="shared" si="44"/>
        <v>214.89783940999999</v>
      </c>
      <c r="L108" s="43">
        <f t="shared" si="51"/>
        <v>1.0398165153457943</v>
      </c>
      <c r="M108" s="48" t="s">
        <v>261</v>
      </c>
      <c r="N108" s="44">
        <v>7.5170000000000003</v>
      </c>
      <c r="O108" s="44">
        <v>43.068885420000001</v>
      </c>
      <c r="P108" s="48">
        <f t="shared" si="45"/>
        <v>35.551885419999998</v>
      </c>
      <c r="Q108" s="49">
        <f t="shared" si="52"/>
        <v>4.7295311187973921</v>
      </c>
      <c r="R108" s="48" t="s">
        <v>261</v>
      </c>
      <c r="S108" s="44">
        <v>131.53</v>
      </c>
      <c r="T108" s="44">
        <v>170.53486469000001</v>
      </c>
      <c r="U108" s="48">
        <f t="shared" si="46"/>
        <v>39.004864690000005</v>
      </c>
      <c r="V108" s="49">
        <f t="shared" si="53"/>
        <v>0.29654728723485141</v>
      </c>
      <c r="W108" s="48" t="s">
        <v>261</v>
      </c>
      <c r="X108" s="44">
        <v>47.466999999999999</v>
      </c>
      <c r="Y108" s="44">
        <v>13.233810220000001</v>
      </c>
      <c r="Z108" s="48">
        <f t="shared" si="47"/>
        <v>-34.233189779999996</v>
      </c>
      <c r="AA108" s="43">
        <f t="shared" si="54"/>
        <v>-0.72119977626561604</v>
      </c>
      <c r="AB108" s="48" t="s">
        <v>236</v>
      </c>
      <c r="AC108" s="44">
        <v>34.817</v>
      </c>
      <c r="AD108" s="44">
        <v>61.166876879999997</v>
      </c>
      <c r="AE108" s="42">
        <f t="shared" si="48"/>
        <v>26.349876879999997</v>
      </c>
      <c r="AF108" s="43">
        <f t="shared" si="55"/>
        <v>0.75681066375621098</v>
      </c>
      <c r="AG108" s="48" t="s">
        <v>261</v>
      </c>
    </row>
    <row r="109" spans="1:33" s="30" customFormat="1" ht="174" thickBot="1" x14ac:dyDescent="0.3">
      <c r="A109" s="52" t="s">
        <v>262</v>
      </c>
      <c r="B109" s="68" t="s">
        <v>263</v>
      </c>
      <c r="C109" s="54" t="s">
        <v>31</v>
      </c>
      <c r="D109" s="44">
        <f t="shared" si="56"/>
        <v>517.87100000000009</v>
      </c>
      <c r="E109" s="48">
        <f t="shared" si="56"/>
        <v>1333.8370440000001</v>
      </c>
      <c r="F109" s="42">
        <f t="shared" si="43"/>
        <v>815.96604400000001</v>
      </c>
      <c r="G109" s="43">
        <f t="shared" si="50"/>
        <v>1.5756164064023663</v>
      </c>
      <c r="H109" s="55" t="s">
        <v>264</v>
      </c>
      <c r="I109" s="44">
        <v>174.12700000000001</v>
      </c>
      <c r="J109" s="44">
        <v>745.27089016000002</v>
      </c>
      <c r="K109" s="42">
        <f t="shared" si="44"/>
        <v>571.14389015999996</v>
      </c>
      <c r="L109" s="43">
        <f t="shared" si="51"/>
        <v>3.2800420966306199</v>
      </c>
      <c r="M109" s="55" t="s">
        <v>265</v>
      </c>
      <c r="N109" s="44">
        <v>15.106</v>
      </c>
      <c r="O109" s="44">
        <v>15.51568591</v>
      </c>
      <c r="P109" s="48">
        <f t="shared" si="45"/>
        <v>0.40968591000000032</v>
      </c>
      <c r="Q109" s="49">
        <f t="shared" si="52"/>
        <v>2.7120740765258861E-2</v>
      </c>
      <c r="R109" s="48" t="s">
        <v>32</v>
      </c>
      <c r="S109" s="44">
        <v>170.77500000000001</v>
      </c>
      <c r="T109" s="44">
        <v>218.93856294</v>
      </c>
      <c r="U109" s="48">
        <f t="shared" si="46"/>
        <v>48.163562939999991</v>
      </c>
      <c r="V109" s="49">
        <f t="shared" si="53"/>
        <v>0.28202935406236268</v>
      </c>
      <c r="W109" s="55" t="s">
        <v>266</v>
      </c>
      <c r="X109" s="44">
        <v>74.233000000000004</v>
      </c>
      <c r="Y109" s="44">
        <v>213.00981351999999</v>
      </c>
      <c r="Z109" s="55">
        <f t="shared" si="47"/>
        <v>138.77681351999999</v>
      </c>
      <c r="AA109" s="43">
        <f t="shared" si="54"/>
        <v>1.8694760217154094</v>
      </c>
      <c r="AB109" s="55" t="s">
        <v>267</v>
      </c>
      <c r="AC109" s="44">
        <v>83.63</v>
      </c>
      <c r="AD109" s="44">
        <v>141.10209147</v>
      </c>
      <c r="AE109" s="42">
        <f t="shared" si="48"/>
        <v>57.472091470000009</v>
      </c>
      <c r="AF109" s="43">
        <f t="shared" si="55"/>
        <v>0.68721859942604346</v>
      </c>
      <c r="AG109" s="55" t="s">
        <v>268</v>
      </c>
    </row>
    <row r="110" spans="1:33" s="30" customFormat="1" ht="32.25" thickBot="1" x14ac:dyDescent="0.3">
      <c r="A110" s="58" t="s">
        <v>269</v>
      </c>
      <c r="B110" s="59" t="s">
        <v>270</v>
      </c>
      <c r="C110" s="60" t="s">
        <v>31</v>
      </c>
      <c r="D110" s="38">
        <f>D82+D97</f>
        <v>-7462.7109999999902</v>
      </c>
      <c r="E110" s="38">
        <f>E82+E97</f>
        <v>-7352.1879163300118</v>
      </c>
      <c r="F110" s="35">
        <f t="shared" si="43"/>
        <v>110.5230836699784</v>
      </c>
      <c r="G110" s="36">
        <f t="shared" si="50"/>
        <v>-1.4810044723690701E-2</v>
      </c>
      <c r="H110" s="35" t="s">
        <v>32</v>
      </c>
      <c r="I110" s="38">
        <f>I82+I97</f>
        <v>-2597.3110000000001</v>
      </c>
      <c r="J110" s="38">
        <f>J82+J97</f>
        <v>-224.68937566998966</v>
      </c>
      <c r="K110" s="35">
        <f t="shared" si="44"/>
        <v>2372.6216243300105</v>
      </c>
      <c r="L110" s="36">
        <f t="shared" si="51"/>
        <v>-0.91349153964619956</v>
      </c>
      <c r="M110" s="35" t="s">
        <v>32</v>
      </c>
      <c r="N110" s="38">
        <f>N82+N97</f>
        <v>-274.17699999999996</v>
      </c>
      <c r="O110" s="38">
        <f>O82+O97</f>
        <v>-74.858565609999985</v>
      </c>
      <c r="P110" s="35">
        <f t="shared" si="45"/>
        <v>199.31843438999999</v>
      </c>
      <c r="Q110" s="36">
        <f t="shared" si="52"/>
        <v>-0.72696992960751639</v>
      </c>
      <c r="R110" s="35" t="s">
        <v>32</v>
      </c>
      <c r="S110" s="38">
        <f>S82+S97</f>
        <v>-2460.0950000000003</v>
      </c>
      <c r="T110" s="38">
        <f>T82+T97</f>
        <v>-2341.3219749600003</v>
      </c>
      <c r="U110" s="35">
        <f t="shared" si="46"/>
        <v>118.77302503999999</v>
      </c>
      <c r="V110" s="36">
        <f t="shared" si="53"/>
        <v>-4.8279853030065906E-2</v>
      </c>
      <c r="W110" s="35" t="s">
        <v>32</v>
      </c>
      <c r="X110" s="38">
        <f>X82+X97</f>
        <v>-1118.5469999999982</v>
      </c>
      <c r="Y110" s="38">
        <f>Y82+Y97</f>
        <v>-683.70757857999797</v>
      </c>
      <c r="Z110" s="35">
        <f t="shared" si="47"/>
        <v>434.83942142000024</v>
      </c>
      <c r="AA110" s="36">
        <f t="shared" si="54"/>
        <v>-0.38875382207453146</v>
      </c>
      <c r="AB110" s="35" t="s">
        <v>32</v>
      </c>
      <c r="AC110" s="38">
        <f>AC82+AC97</f>
        <v>-1012.5810000000009</v>
      </c>
      <c r="AD110" s="38">
        <f>AD82+AD97</f>
        <v>-4027.6104215099999</v>
      </c>
      <c r="AE110" s="35">
        <f t="shared" si="48"/>
        <v>-3015.0294215099989</v>
      </c>
      <c r="AF110" s="36">
        <f t="shared" si="55"/>
        <v>2.9775686305688098</v>
      </c>
      <c r="AG110" s="37" t="s">
        <v>32</v>
      </c>
    </row>
    <row r="111" spans="1:33" s="30" customFormat="1" ht="47.25" x14ac:dyDescent="0.25">
      <c r="A111" s="39" t="s">
        <v>271</v>
      </c>
      <c r="B111" s="84" t="s">
        <v>272</v>
      </c>
      <c r="C111" s="41" t="s">
        <v>31</v>
      </c>
      <c r="D111" s="42">
        <f t="shared" ref="D111:E115" si="57">SUM(I111,N111,S111,X111,AC111)</f>
        <v>-3720.3989999999999</v>
      </c>
      <c r="E111" s="42">
        <f t="shared" si="57"/>
        <v>-6429.3887222399999</v>
      </c>
      <c r="F111" s="42">
        <f t="shared" si="43"/>
        <v>-2708.98972224</v>
      </c>
      <c r="G111" s="43">
        <f t="shared" si="50"/>
        <v>0.72814494419550169</v>
      </c>
      <c r="H111" s="42" t="s">
        <v>273</v>
      </c>
      <c r="I111" s="44">
        <f>I112+I113+I114</f>
        <v>-1540.885</v>
      </c>
      <c r="J111" s="44">
        <f>J112+J113+J114</f>
        <v>-1622.4256947399999</v>
      </c>
      <c r="K111" s="42">
        <f t="shared" si="44"/>
        <v>-81.540694739999935</v>
      </c>
      <c r="L111" s="43">
        <f t="shared" si="51"/>
        <v>5.2918092356016147E-2</v>
      </c>
      <c r="M111" s="42" t="s">
        <v>274</v>
      </c>
      <c r="N111" s="42" t="s">
        <v>32</v>
      </c>
      <c r="O111" s="42" t="s">
        <v>32</v>
      </c>
      <c r="P111" s="42" t="s">
        <v>32</v>
      </c>
      <c r="Q111" s="43" t="s">
        <v>32</v>
      </c>
      <c r="R111" s="42" t="s">
        <v>32</v>
      </c>
      <c r="S111" s="44">
        <f>S112+S113</f>
        <v>-458.96699999999998</v>
      </c>
      <c r="T111" s="44">
        <f>T112+T113</f>
        <v>-669.07018627999992</v>
      </c>
      <c r="U111" s="42">
        <f t="shared" si="46"/>
        <v>-210.10318627999993</v>
      </c>
      <c r="V111" s="43">
        <f t="shared" si="53"/>
        <v>0.4577740584399313</v>
      </c>
      <c r="W111" s="42" t="s">
        <v>275</v>
      </c>
      <c r="X111" s="44">
        <f>X112+X113</f>
        <v>-791.04</v>
      </c>
      <c r="Y111" s="44">
        <f>Y112+Y113</f>
        <v>-624.98252836999995</v>
      </c>
      <c r="Z111" s="42">
        <f t="shared" si="47"/>
        <v>166.05747163000001</v>
      </c>
      <c r="AA111" s="43">
        <f t="shared" si="54"/>
        <v>-0.20992297687853967</v>
      </c>
      <c r="AB111" s="48" t="s">
        <v>276</v>
      </c>
      <c r="AC111" s="44">
        <v>-929.50700000000006</v>
      </c>
      <c r="AD111" s="44">
        <f>AD112+AD113</f>
        <v>-3512.9103128500001</v>
      </c>
      <c r="AE111" s="42">
        <f t="shared" si="48"/>
        <v>-2583.40331285</v>
      </c>
      <c r="AF111" s="43">
        <f t="shared" si="55"/>
        <v>2.7793263663963796</v>
      </c>
      <c r="AG111" s="48" t="s">
        <v>277</v>
      </c>
    </row>
    <row r="112" spans="1:33" s="30" customFormat="1" ht="31.5" x14ac:dyDescent="0.25">
      <c r="A112" s="45" t="s">
        <v>278</v>
      </c>
      <c r="B112" s="62" t="s">
        <v>36</v>
      </c>
      <c r="C112" s="47" t="s">
        <v>31</v>
      </c>
      <c r="D112" s="42">
        <f t="shared" si="57"/>
        <v>-315.32399999999996</v>
      </c>
      <c r="E112" s="42">
        <f t="shared" si="57"/>
        <v>-2878.2435162199999</v>
      </c>
      <c r="F112" s="42">
        <f t="shared" si="43"/>
        <v>-2562.9195162199999</v>
      </c>
      <c r="G112" s="43">
        <f t="shared" si="50"/>
        <v>8.1278923146351065</v>
      </c>
      <c r="H112" s="48" t="s">
        <v>190</v>
      </c>
      <c r="I112" s="44">
        <v>-123.453</v>
      </c>
      <c r="J112" s="44">
        <v>-250.32761002000001</v>
      </c>
      <c r="K112" s="42">
        <f t="shared" si="44"/>
        <v>-126.87461002000001</v>
      </c>
      <c r="L112" s="43">
        <f t="shared" si="51"/>
        <v>1.0277158920398857</v>
      </c>
      <c r="M112" s="48" t="s">
        <v>195</v>
      </c>
      <c r="N112" s="48" t="s">
        <v>32</v>
      </c>
      <c r="O112" s="48" t="s">
        <v>32</v>
      </c>
      <c r="P112" s="48" t="s">
        <v>32</v>
      </c>
      <c r="Q112" s="49" t="s">
        <v>32</v>
      </c>
      <c r="R112" s="48" t="s">
        <v>32</v>
      </c>
      <c r="S112" s="44">
        <v>-191.28</v>
      </c>
      <c r="T112" s="44">
        <v>-484.74654995999998</v>
      </c>
      <c r="U112" s="42">
        <f t="shared" si="46"/>
        <v>-293.46654995999995</v>
      </c>
      <c r="V112" s="43">
        <f t="shared" si="53"/>
        <v>1.5342249579673775</v>
      </c>
      <c r="W112" s="48" t="s">
        <v>192</v>
      </c>
      <c r="X112" s="44">
        <v>-296.04199999999997</v>
      </c>
      <c r="Y112" s="44">
        <v>-55.236371040000002</v>
      </c>
      <c r="Z112" s="48">
        <f t="shared" si="47"/>
        <v>240.80562895999998</v>
      </c>
      <c r="AA112" s="49">
        <f t="shared" si="54"/>
        <v>-0.81341711297721264</v>
      </c>
      <c r="AB112" s="48" t="s">
        <v>193</v>
      </c>
      <c r="AC112" s="44">
        <v>295.45100000000002</v>
      </c>
      <c r="AD112" s="44">
        <v>-2087.9329852000001</v>
      </c>
      <c r="AE112" s="42">
        <f t="shared" si="48"/>
        <v>-2383.3839852000001</v>
      </c>
      <c r="AF112" s="43">
        <f t="shared" si="55"/>
        <v>-8.0669349069727296</v>
      </c>
      <c r="AG112" s="48" t="s">
        <v>192</v>
      </c>
    </row>
    <row r="113" spans="1:33" s="30" customFormat="1" ht="47.25" x14ac:dyDescent="0.25">
      <c r="A113" s="45" t="s">
        <v>279</v>
      </c>
      <c r="B113" s="62" t="s">
        <v>41</v>
      </c>
      <c r="C113" s="47" t="s">
        <v>31</v>
      </c>
      <c r="D113" s="42">
        <f t="shared" si="57"/>
        <v>-3526.3150000000001</v>
      </c>
      <c r="E113" s="42">
        <f t="shared" si="57"/>
        <v>-3692.8109224399996</v>
      </c>
      <c r="F113" s="42">
        <f t="shared" si="43"/>
        <v>-166.4959224399995</v>
      </c>
      <c r="G113" s="43">
        <f t="shared" si="50"/>
        <v>4.7215272158045864E-2</v>
      </c>
      <c r="H113" s="48" t="s">
        <v>32</v>
      </c>
      <c r="I113" s="44">
        <v>-1538.672</v>
      </c>
      <c r="J113" s="44">
        <v>-1513.7638011399999</v>
      </c>
      <c r="K113" s="42">
        <f t="shared" si="44"/>
        <v>24.908198860000084</v>
      </c>
      <c r="L113" s="43">
        <f t="shared" si="51"/>
        <v>-1.6188114724905688E-2</v>
      </c>
      <c r="M113" s="48" t="s">
        <v>32</v>
      </c>
      <c r="N113" s="48" t="s">
        <v>32</v>
      </c>
      <c r="O113" s="48" t="s">
        <v>32</v>
      </c>
      <c r="P113" s="48" t="s">
        <v>32</v>
      </c>
      <c r="Q113" s="49" t="s">
        <v>32</v>
      </c>
      <c r="R113" s="48" t="s">
        <v>32</v>
      </c>
      <c r="S113" s="44">
        <v>-267.68700000000001</v>
      </c>
      <c r="T113" s="44">
        <v>-184.32363631999999</v>
      </c>
      <c r="U113" s="42">
        <f t="shared" si="46"/>
        <v>83.36336368000002</v>
      </c>
      <c r="V113" s="43">
        <f t="shared" si="53"/>
        <v>-0.31142103904933754</v>
      </c>
      <c r="W113" s="48" t="s">
        <v>280</v>
      </c>
      <c r="X113" s="44">
        <v>-494.99799999999999</v>
      </c>
      <c r="Y113" s="44">
        <v>-569.74615732999996</v>
      </c>
      <c r="Z113" s="48">
        <f t="shared" si="47"/>
        <v>-74.74815732999997</v>
      </c>
      <c r="AA113" s="49">
        <f t="shared" si="54"/>
        <v>0.15100698857369116</v>
      </c>
      <c r="AB113" s="48" t="s">
        <v>281</v>
      </c>
      <c r="AC113" s="44">
        <v>-1224.9580000000001</v>
      </c>
      <c r="AD113" s="44">
        <v>-1424.97732765</v>
      </c>
      <c r="AE113" s="42">
        <f t="shared" si="48"/>
        <v>-200.01932764999992</v>
      </c>
      <c r="AF113" s="43">
        <f t="shared" si="55"/>
        <v>0.16328668219645073</v>
      </c>
      <c r="AG113" s="48" t="s">
        <v>277</v>
      </c>
    </row>
    <row r="114" spans="1:33" s="30" customFormat="1" ht="31.5" x14ac:dyDescent="0.25">
      <c r="A114" s="45" t="s">
        <v>282</v>
      </c>
      <c r="B114" s="62" t="s">
        <v>44</v>
      </c>
      <c r="C114" s="47" t="s">
        <v>31</v>
      </c>
      <c r="D114" s="42">
        <f t="shared" si="57"/>
        <v>121.24</v>
      </c>
      <c r="E114" s="42">
        <f t="shared" si="57"/>
        <v>141.66571642</v>
      </c>
      <c r="F114" s="42">
        <f t="shared" si="43"/>
        <v>20.425716420000001</v>
      </c>
      <c r="G114" s="43">
        <f t="shared" si="50"/>
        <v>0.16847341158033655</v>
      </c>
      <c r="H114" s="48" t="s">
        <v>283</v>
      </c>
      <c r="I114" s="44">
        <v>121.24</v>
      </c>
      <c r="J114" s="44">
        <v>141.66571642</v>
      </c>
      <c r="K114" s="42">
        <f t="shared" si="44"/>
        <v>20.425716420000001</v>
      </c>
      <c r="L114" s="43">
        <f t="shared" si="51"/>
        <v>0.16847341158033655</v>
      </c>
      <c r="M114" s="48" t="s">
        <v>284</v>
      </c>
      <c r="N114" s="48" t="s">
        <v>32</v>
      </c>
      <c r="O114" s="48" t="s">
        <v>32</v>
      </c>
      <c r="P114" s="48" t="s">
        <v>32</v>
      </c>
      <c r="Q114" s="49" t="s">
        <v>32</v>
      </c>
      <c r="R114" s="48" t="s">
        <v>32</v>
      </c>
      <c r="S114" s="48" t="s">
        <v>32</v>
      </c>
      <c r="T114" s="48" t="s">
        <v>32</v>
      </c>
      <c r="U114" s="48" t="s">
        <v>32</v>
      </c>
      <c r="V114" s="48" t="s">
        <v>32</v>
      </c>
      <c r="W114" s="48" t="s">
        <v>32</v>
      </c>
      <c r="X114" s="48" t="s">
        <v>32</v>
      </c>
      <c r="Y114" s="44" t="s">
        <v>32</v>
      </c>
      <c r="Z114" s="48" t="s">
        <v>32</v>
      </c>
      <c r="AA114" s="49" t="s">
        <v>32</v>
      </c>
      <c r="AB114" s="48" t="s">
        <v>32</v>
      </c>
      <c r="AC114" s="48" t="s">
        <v>32</v>
      </c>
      <c r="AD114" s="44" t="s">
        <v>32</v>
      </c>
      <c r="AE114" s="44" t="s">
        <v>32</v>
      </c>
      <c r="AF114" s="44" t="s">
        <v>32</v>
      </c>
      <c r="AG114" s="48" t="s">
        <v>32</v>
      </c>
    </row>
    <row r="115" spans="1:33" s="30" customFormat="1" x14ac:dyDescent="0.25">
      <c r="A115" s="45" t="s">
        <v>285</v>
      </c>
      <c r="B115" s="63" t="s">
        <v>46</v>
      </c>
      <c r="C115" s="47" t="s">
        <v>31</v>
      </c>
      <c r="D115" s="42">
        <f t="shared" si="57"/>
        <v>0</v>
      </c>
      <c r="E115" s="42">
        <f t="shared" si="57"/>
        <v>0</v>
      </c>
      <c r="F115" s="42">
        <f t="shared" si="43"/>
        <v>0</v>
      </c>
      <c r="G115" s="43">
        <v>0</v>
      </c>
      <c r="H115" s="48" t="s">
        <v>32</v>
      </c>
      <c r="I115" s="44">
        <v>0</v>
      </c>
      <c r="J115" s="44">
        <v>0</v>
      </c>
      <c r="K115" s="42">
        <f t="shared" si="44"/>
        <v>0</v>
      </c>
      <c r="L115" s="43">
        <v>0</v>
      </c>
      <c r="M115" s="48" t="s">
        <v>32</v>
      </c>
      <c r="N115" s="44">
        <v>0</v>
      </c>
      <c r="O115" s="44">
        <v>0</v>
      </c>
      <c r="P115" s="48">
        <f>O115-N115</f>
        <v>0</v>
      </c>
      <c r="Q115" s="49">
        <v>0</v>
      </c>
      <c r="R115" s="48" t="s">
        <v>32</v>
      </c>
      <c r="S115" s="44">
        <v>0</v>
      </c>
      <c r="T115" s="44">
        <v>0</v>
      </c>
      <c r="U115" s="42">
        <f>T115-S115</f>
        <v>0</v>
      </c>
      <c r="V115" s="43">
        <v>0</v>
      </c>
      <c r="W115" s="48" t="s">
        <v>32</v>
      </c>
      <c r="X115" s="44">
        <v>0</v>
      </c>
      <c r="Y115" s="44">
        <v>0</v>
      </c>
      <c r="Z115" s="48">
        <f>Y115-X115</f>
        <v>0</v>
      </c>
      <c r="AA115" s="49">
        <v>0</v>
      </c>
      <c r="AB115" s="48" t="s">
        <v>32</v>
      </c>
      <c r="AC115" s="44">
        <v>0</v>
      </c>
      <c r="AD115" s="44">
        <v>0</v>
      </c>
      <c r="AE115" s="42">
        <f>AD115-AC115</f>
        <v>0</v>
      </c>
      <c r="AF115" s="43">
        <v>0</v>
      </c>
      <c r="AG115" s="48" t="s">
        <v>32</v>
      </c>
    </row>
    <row r="116" spans="1:33" s="30" customFormat="1" x14ac:dyDescent="0.25">
      <c r="A116" s="45" t="s">
        <v>286</v>
      </c>
      <c r="B116" s="63" t="s">
        <v>48</v>
      </c>
      <c r="C116" s="47" t="s">
        <v>31</v>
      </c>
      <c r="D116" s="48" t="s">
        <v>32</v>
      </c>
      <c r="E116" s="48" t="s">
        <v>32</v>
      </c>
      <c r="F116" s="48" t="s">
        <v>32</v>
      </c>
      <c r="G116" s="49" t="s">
        <v>32</v>
      </c>
      <c r="H116" s="48" t="s">
        <v>32</v>
      </c>
      <c r="I116" s="48" t="s">
        <v>32</v>
      </c>
      <c r="J116" s="48" t="s">
        <v>32</v>
      </c>
      <c r="K116" s="48" t="s">
        <v>32</v>
      </c>
      <c r="L116" s="48" t="s">
        <v>32</v>
      </c>
      <c r="M116" s="48" t="s">
        <v>32</v>
      </c>
      <c r="N116" s="48" t="s">
        <v>32</v>
      </c>
      <c r="O116" s="48" t="s">
        <v>32</v>
      </c>
      <c r="P116" s="48" t="s">
        <v>32</v>
      </c>
      <c r="Q116" s="49" t="s">
        <v>32</v>
      </c>
      <c r="R116" s="48" t="s">
        <v>32</v>
      </c>
      <c r="S116" s="48" t="s">
        <v>32</v>
      </c>
      <c r="T116" s="48" t="s">
        <v>32</v>
      </c>
      <c r="U116" s="48" t="s">
        <v>32</v>
      </c>
      <c r="V116" s="48" t="s">
        <v>32</v>
      </c>
      <c r="W116" s="48" t="s">
        <v>32</v>
      </c>
      <c r="X116" s="48" t="s">
        <v>32</v>
      </c>
      <c r="Y116" s="48" t="s">
        <v>32</v>
      </c>
      <c r="Z116" s="48" t="s">
        <v>32</v>
      </c>
      <c r="AA116" s="49" t="s">
        <v>32</v>
      </c>
      <c r="AB116" s="48" t="s">
        <v>32</v>
      </c>
      <c r="AC116" s="48" t="s">
        <v>32</v>
      </c>
      <c r="AD116" s="48" t="s">
        <v>32</v>
      </c>
      <c r="AE116" s="48" t="s">
        <v>32</v>
      </c>
      <c r="AF116" s="48" t="s">
        <v>32</v>
      </c>
      <c r="AG116" s="48" t="s">
        <v>32</v>
      </c>
    </row>
    <row r="117" spans="1:33" s="30" customFormat="1" x14ac:dyDescent="0.25">
      <c r="A117" s="45" t="s">
        <v>287</v>
      </c>
      <c r="B117" s="63" t="s">
        <v>50</v>
      </c>
      <c r="C117" s="47" t="s">
        <v>31</v>
      </c>
      <c r="D117" s="44">
        <f>SUM(I117,N117,S117,X117,AC117)</f>
        <v>0</v>
      </c>
      <c r="E117" s="48">
        <f>SUM(J117,O117,T117,Y117,AD117)</f>
        <v>0</v>
      </c>
      <c r="F117" s="42">
        <f>E117-D117</f>
        <v>0</v>
      </c>
      <c r="G117" s="43">
        <v>0</v>
      </c>
      <c r="H117" s="48" t="s">
        <v>32</v>
      </c>
      <c r="I117" s="44">
        <v>0</v>
      </c>
      <c r="J117" s="44">
        <v>0</v>
      </c>
      <c r="K117" s="42">
        <f>J117-I117</f>
        <v>0</v>
      </c>
      <c r="L117" s="43">
        <v>0</v>
      </c>
      <c r="M117" s="48" t="s">
        <v>32</v>
      </c>
      <c r="N117" s="44">
        <v>0</v>
      </c>
      <c r="O117" s="44">
        <v>0</v>
      </c>
      <c r="P117" s="48">
        <f>O117-N117</f>
        <v>0</v>
      </c>
      <c r="Q117" s="49">
        <v>0</v>
      </c>
      <c r="R117" s="48" t="s">
        <v>32</v>
      </c>
      <c r="S117" s="44">
        <v>0</v>
      </c>
      <c r="T117" s="44">
        <v>0</v>
      </c>
      <c r="U117" s="42">
        <f>T117-S117</f>
        <v>0</v>
      </c>
      <c r="V117" s="43">
        <v>0</v>
      </c>
      <c r="W117" s="48" t="s">
        <v>32</v>
      </c>
      <c r="X117" s="44">
        <v>0</v>
      </c>
      <c r="Y117" s="44">
        <v>0</v>
      </c>
      <c r="Z117" s="48">
        <f>Y117-X117</f>
        <v>0</v>
      </c>
      <c r="AA117" s="49">
        <v>0</v>
      </c>
      <c r="AB117" s="48" t="s">
        <v>32</v>
      </c>
      <c r="AC117" s="44">
        <v>0</v>
      </c>
      <c r="AD117" s="44">
        <v>0</v>
      </c>
      <c r="AE117" s="42">
        <f>AD117-AC117</f>
        <v>0</v>
      </c>
      <c r="AF117" s="43">
        <v>0</v>
      </c>
      <c r="AG117" s="48" t="s">
        <v>32</v>
      </c>
    </row>
    <row r="118" spans="1:33" s="30" customFormat="1" ht="47.25" x14ac:dyDescent="0.25">
      <c r="A118" s="45" t="s">
        <v>288</v>
      </c>
      <c r="B118" s="63" t="s">
        <v>52</v>
      </c>
      <c r="C118" s="47" t="s">
        <v>31</v>
      </c>
      <c r="D118" s="44">
        <f>SUM(I118,N118,S118,X118,AC118)</f>
        <v>101.863</v>
      </c>
      <c r="E118" s="48">
        <f>SUM(J118,O118,T118,Y118,AD118)</f>
        <v>142.10850226000002</v>
      </c>
      <c r="F118" s="42">
        <f>E118-D118</f>
        <v>40.245502260000023</v>
      </c>
      <c r="G118" s="43">
        <f>F118/D118</f>
        <v>0.39509441367326725</v>
      </c>
      <c r="H118" s="48" t="s">
        <v>53</v>
      </c>
      <c r="I118" s="44">
        <v>89.18</v>
      </c>
      <c r="J118" s="44">
        <v>92.031976639999996</v>
      </c>
      <c r="K118" s="42">
        <f>J118-I118</f>
        <v>2.8519766399999895</v>
      </c>
      <c r="L118" s="43">
        <f>K118/I118</f>
        <v>3.1980002691186248E-2</v>
      </c>
      <c r="M118" s="48" t="s">
        <v>32</v>
      </c>
      <c r="N118" s="44">
        <v>0</v>
      </c>
      <c r="O118" s="44">
        <v>4.1003691599999996</v>
      </c>
      <c r="P118" s="48">
        <f>O118-N118</f>
        <v>4.1003691599999996</v>
      </c>
      <c r="Q118" s="49">
        <v>1</v>
      </c>
      <c r="R118" s="48" t="s">
        <v>32</v>
      </c>
      <c r="S118" s="44">
        <v>12.683</v>
      </c>
      <c r="T118" s="44">
        <v>45.99435862</v>
      </c>
      <c r="U118" s="42">
        <f>T118-S118</f>
        <v>33.31135862</v>
      </c>
      <c r="V118" s="43">
        <f>U118/S118</f>
        <v>2.6264573539383429</v>
      </c>
      <c r="W118" s="48" t="s">
        <v>53</v>
      </c>
      <c r="X118" s="44">
        <v>0</v>
      </c>
      <c r="Y118" s="44">
        <v>-4.0119E-4</v>
      </c>
      <c r="Z118" s="48">
        <f>Y118-X118</f>
        <v>-4.0119E-4</v>
      </c>
      <c r="AA118" s="49">
        <v>0</v>
      </c>
      <c r="AB118" s="48" t="s">
        <v>32</v>
      </c>
      <c r="AC118" s="44">
        <v>0</v>
      </c>
      <c r="AD118" s="44">
        <v>-1.7800969999999999E-2</v>
      </c>
      <c r="AE118" s="42">
        <f>AD118-AC118</f>
        <v>-1.7800969999999999E-2</v>
      </c>
      <c r="AF118" s="43">
        <v>-1</v>
      </c>
      <c r="AG118" s="48" t="s">
        <v>32</v>
      </c>
    </row>
    <row r="119" spans="1:33" s="30" customFormat="1" x14ac:dyDescent="0.25">
      <c r="A119" s="45" t="s">
        <v>289</v>
      </c>
      <c r="B119" s="63" t="s">
        <v>56</v>
      </c>
      <c r="C119" s="47" t="s">
        <v>31</v>
      </c>
      <c r="D119" s="48" t="s">
        <v>32</v>
      </c>
      <c r="E119" s="48" t="s">
        <v>32</v>
      </c>
      <c r="F119" s="48" t="s">
        <v>32</v>
      </c>
      <c r="G119" s="49" t="s">
        <v>32</v>
      </c>
      <c r="H119" s="48" t="s">
        <v>32</v>
      </c>
      <c r="I119" s="48" t="s">
        <v>32</v>
      </c>
      <c r="J119" s="48" t="s">
        <v>32</v>
      </c>
      <c r="K119" s="48" t="s">
        <v>32</v>
      </c>
      <c r="L119" s="48" t="s">
        <v>32</v>
      </c>
      <c r="M119" s="48" t="s">
        <v>32</v>
      </c>
      <c r="N119" s="48" t="s">
        <v>32</v>
      </c>
      <c r="O119" s="48" t="s">
        <v>32</v>
      </c>
      <c r="P119" s="48" t="s">
        <v>32</v>
      </c>
      <c r="Q119" s="49" t="s">
        <v>32</v>
      </c>
      <c r="R119" s="48" t="s">
        <v>32</v>
      </c>
      <c r="S119" s="48" t="s">
        <v>32</v>
      </c>
      <c r="T119" s="48" t="s">
        <v>32</v>
      </c>
      <c r="U119" s="48" t="s">
        <v>32</v>
      </c>
      <c r="V119" s="48" t="s">
        <v>32</v>
      </c>
      <c r="W119" s="48" t="s">
        <v>32</v>
      </c>
      <c r="X119" s="48" t="s">
        <v>32</v>
      </c>
      <c r="Y119" s="48" t="s">
        <v>32</v>
      </c>
      <c r="Z119" s="48" t="s">
        <v>32</v>
      </c>
      <c r="AA119" s="49" t="s">
        <v>32</v>
      </c>
      <c r="AB119" s="48" t="s">
        <v>32</v>
      </c>
      <c r="AC119" s="48" t="s">
        <v>32</v>
      </c>
      <c r="AD119" s="48" t="s">
        <v>32</v>
      </c>
      <c r="AE119" s="48" t="s">
        <v>32</v>
      </c>
      <c r="AF119" s="48" t="s">
        <v>32</v>
      </c>
      <c r="AG119" s="48" t="s">
        <v>32</v>
      </c>
    </row>
    <row r="120" spans="1:33" s="30" customFormat="1" ht="78.75" x14ac:dyDescent="0.25">
      <c r="A120" s="45" t="s">
        <v>290</v>
      </c>
      <c r="B120" s="63" t="s">
        <v>58</v>
      </c>
      <c r="C120" s="47" t="s">
        <v>31</v>
      </c>
      <c r="D120" s="44">
        <f>SUM(I120,N120,S120,X120,AC120)</f>
        <v>-2947.7149999999997</v>
      </c>
      <c r="E120" s="48">
        <f>SUM(J120,O120,T120,Y120,AD120)</f>
        <v>-2893.75752083</v>
      </c>
      <c r="F120" s="42">
        <f>E120-D120</f>
        <v>53.957479169999715</v>
      </c>
      <c r="G120" s="43">
        <f>F120/D120</f>
        <v>-1.8304849407083018E-2</v>
      </c>
      <c r="H120" s="48" t="s">
        <v>32</v>
      </c>
      <c r="I120" s="44">
        <v>-1340.9269999999999</v>
      </c>
      <c r="J120" s="44">
        <v>-1589.03195759</v>
      </c>
      <c r="K120" s="42">
        <f>J120-I120</f>
        <v>-248.10495759000014</v>
      </c>
      <c r="L120" s="43">
        <f>K120/I120</f>
        <v>0.18502495481856965</v>
      </c>
      <c r="M120" s="48" t="s">
        <v>291</v>
      </c>
      <c r="N120" s="44">
        <v>-153.684</v>
      </c>
      <c r="O120" s="44">
        <v>0.85105527000000003</v>
      </c>
      <c r="P120" s="48">
        <f>O120-N120</f>
        <v>154.53505526999999</v>
      </c>
      <c r="Q120" s="49">
        <f>P120/N120</f>
        <v>-1.0055376959865698</v>
      </c>
      <c r="R120" s="48" t="s">
        <v>292</v>
      </c>
      <c r="S120" s="44">
        <v>-1022.6369999999999</v>
      </c>
      <c r="T120" s="44">
        <v>-657.28892733999999</v>
      </c>
      <c r="U120" s="42">
        <f>T120-S120</f>
        <v>365.34807265999996</v>
      </c>
      <c r="V120" s="43">
        <f>U120/S120</f>
        <v>-0.35726076081737701</v>
      </c>
      <c r="W120" s="48" t="s">
        <v>293</v>
      </c>
      <c r="X120" s="44">
        <v>-332.09800000000001</v>
      </c>
      <c r="Y120" s="44">
        <v>-121.42346123</v>
      </c>
      <c r="Z120" s="48">
        <f>Y120-X120</f>
        <v>210.67453877000003</v>
      </c>
      <c r="AA120" s="49">
        <f>Z120/X120</f>
        <v>-0.6343746086095069</v>
      </c>
      <c r="AB120" s="42" t="s">
        <v>294</v>
      </c>
      <c r="AC120" s="44">
        <v>-98.369</v>
      </c>
      <c r="AD120" s="44">
        <v>-526.86422993999997</v>
      </c>
      <c r="AE120" s="42">
        <f>AD120-AC120</f>
        <v>-428.49522993999994</v>
      </c>
      <c r="AF120" s="43">
        <f>AE120/AC120</f>
        <v>4.355998637172279</v>
      </c>
      <c r="AG120" s="42" t="s">
        <v>208</v>
      </c>
    </row>
    <row r="121" spans="1:33" s="30" customFormat="1" ht="31.5" x14ac:dyDescent="0.25">
      <c r="A121" s="45" t="s">
        <v>295</v>
      </c>
      <c r="B121" s="64" t="s">
        <v>62</v>
      </c>
      <c r="C121" s="47" t="s">
        <v>31</v>
      </c>
      <c r="D121" s="48" t="s">
        <v>32</v>
      </c>
      <c r="E121" s="48" t="s">
        <v>32</v>
      </c>
      <c r="F121" s="48" t="s">
        <v>32</v>
      </c>
      <c r="G121" s="49" t="s">
        <v>32</v>
      </c>
      <c r="H121" s="48" t="s">
        <v>32</v>
      </c>
      <c r="I121" s="48" t="s">
        <v>32</v>
      </c>
      <c r="J121" s="48" t="s">
        <v>32</v>
      </c>
      <c r="K121" s="48" t="s">
        <v>32</v>
      </c>
      <c r="L121" s="48" t="s">
        <v>32</v>
      </c>
      <c r="M121" s="48" t="s">
        <v>32</v>
      </c>
      <c r="N121" s="48" t="s">
        <v>32</v>
      </c>
      <c r="O121" s="48" t="s">
        <v>32</v>
      </c>
      <c r="P121" s="48" t="s">
        <v>32</v>
      </c>
      <c r="Q121" s="49" t="s">
        <v>32</v>
      </c>
      <c r="R121" s="48" t="s">
        <v>32</v>
      </c>
      <c r="S121" s="48" t="s">
        <v>32</v>
      </c>
      <c r="T121" s="48" t="s">
        <v>32</v>
      </c>
      <c r="U121" s="48" t="s">
        <v>32</v>
      </c>
      <c r="V121" s="48" t="s">
        <v>32</v>
      </c>
      <c r="W121" s="48" t="s">
        <v>32</v>
      </c>
      <c r="X121" s="48" t="s">
        <v>32</v>
      </c>
      <c r="Y121" s="48" t="s">
        <v>32</v>
      </c>
      <c r="Z121" s="48" t="s">
        <v>32</v>
      </c>
      <c r="AA121" s="49" t="s">
        <v>32</v>
      </c>
      <c r="AB121" s="48" t="s">
        <v>32</v>
      </c>
      <c r="AC121" s="48" t="s">
        <v>32</v>
      </c>
      <c r="AD121" s="48" t="s">
        <v>32</v>
      </c>
      <c r="AE121" s="48" t="s">
        <v>32</v>
      </c>
      <c r="AF121" s="48" t="s">
        <v>32</v>
      </c>
      <c r="AG121" s="48" t="s">
        <v>32</v>
      </c>
    </row>
    <row r="122" spans="1:33" s="30" customFormat="1" x14ac:dyDescent="0.25">
      <c r="A122" s="45" t="s">
        <v>296</v>
      </c>
      <c r="B122" s="65" t="s">
        <v>64</v>
      </c>
      <c r="C122" s="47" t="s">
        <v>31</v>
      </c>
      <c r="D122" s="48" t="s">
        <v>32</v>
      </c>
      <c r="E122" s="48" t="s">
        <v>32</v>
      </c>
      <c r="F122" s="48" t="s">
        <v>32</v>
      </c>
      <c r="G122" s="49" t="s">
        <v>32</v>
      </c>
      <c r="H122" s="48" t="s">
        <v>32</v>
      </c>
      <c r="I122" s="48" t="s">
        <v>32</v>
      </c>
      <c r="J122" s="48" t="s">
        <v>32</v>
      </c>
      <c r="K122" s="48" t="s">
        <v>32</v>
      </c>
      <c r="L122" s="48" t="s">
        <v>32</v>
      </c>
      <c r="M122" s="48" t="s">
        <v>32</v>
      </c>
      <c r="N122" s="48" t="s">
        <v>32</v>
      </c>
      <c r="O122" s="48" t="s">
        <v>32</v>
      </c>
      <c r="P122" s="48" t="s">
        <v>32</v>
      </c>
      <c r="Q122" s="49" t="s">
        <v>32</v>
      </c>
      <c r="R122" s="48" t="s">
        <v>32</v>
      </c>
      <c r="S122" s="48" t="s">
        <v>32</v>
      </c>
      <c r="T122" s="48" t="s">
        <v>32</v>
      </c>
      <c r="U122" s="48" t="s">
        <v>32</v>
      </c>
      <c r="V122" s="48" t="s">
        <v>32</v>
      </c>
      <c r="W122" s="48" t="s">
        <v>32</v>
      </c>
      <c r="X122" s="48" t="s">
        <v>32</v>
      </c>
      <c r="Y122" s="48" t="s">
        <v>32</v>
      </c>
      <c r="Z122" s="48" t="s">
        <v>32</v>
      </c>
      <c r="AA122" s="49" t="s">
        <v>32</v>
      </c>
      <c r="AB122" s="48" t="s">
        <v>32</v>
      </c>
      <c r="AC122" s="48" t="s">
        <v>32</v>
      </c>
      <c r="AD122" s="48" t="s">
        <v>32</v>
      </c>
      <c r="AE122" s="48" t="s">
        <v>32</v>
      </c>
      <c r="AF122" s="48" t="s">
        <v>32</v>
      </c>
      <c r="AG122" s="48" t="s">
        <v>32</v>
      </c>
    </row>
    <row r="123" spans="1:33" s="30" customFormat="1" x14ac:dyDescent="0.25">
      <c r="A123" s="45" t="s">
        <v>297</v>
      </c>
      <c r="B123" s="65" t="s">
        <v>66</v>
      </c>
      <c r="C123" s="47" t="s">
        <v>31</v>
      </c>
      <c r="D123" s="48" t="s">
        <v>32</v>
      </c>
      <c r="E123" s="48" t="s">
        <v>32</v>
      </c>
      <c r="F123" s="48" t="s">
        <v>32</v>
      </c>
      <c r="G123" s="49" t="s">
        <v>32</v>
      </c>
      <c r="H123" s="48" t="s">
        <v>32</v>
      </c>
      <c r="I123" s="48" t="s">
        <v>32</v>
      </c>
      <c r="J123" s="48" t="s">
        <v>32</v>
      </c>
      <c r="K123" s="48" t="s">
        <v>32</v>
      </c>
      <c r="L123" s="48" t="s">
        <v>32</v>
      </c>
      <c r="M123" s="48" t="s">
        <v>32</v>
      </c>
      <c r="N123" s="48" t="s">
        <v>32</v>
      </c>
      <c r="O123" s="48" t="s">
        <v>32</v>
      </c>
      <c r="P123" s="48" t="s">
        <v>32</v>
      </c>
      <c r="Q123" s="49" t="s">
        <v>32</v>
      </c>
      <c r="R123" s="48" t="s">
        <v>32</v>
      </c>
      <c r="S123" s="48" t="s">
        <v>32</v>
      </c>
      <c r="T123" s="48" t="s">
        <v>32</v>
      </c>
      <c r="U123" s="48" t="s">
        <v>32</v>
      </c>
      <c r="V123" s="48" t="s">
        <v>32</v>
      </c>
      <c r="W123" s="48" t="s">
        <v>32</v>
      </c>
      <c r="X123" s="48" t="s">
        <v>32</v>
      </c>
      <c r="Y123" s="48" t="s">
        <v>32</v>
      </c>
      <c r="Z123" s="48" t="s">
        <v>32</v>
      </c>
      <c r="AA123" s="49" t="s">
        <v>32</v>
      </c>
      <c r="AB123" s="48" t="s">
        <v>32</v>
      </c>
      <c r="AC123" s="48" t="s">
        <v>32</v>
      </c>
      <c r="AD123" s="48" t="s">
        <v>32</v>
      </c>
      <c r="AE123" s="48" t="s">
        <v>32</v>
      </c>
      <c r="AF123" s="48" t="s">
        <v>32</v>
      </c>
      <c r="AG123" s="48" t="s">
        <v>32</v>
      </c>
    </row>
    <row r="124" spans="1:33" s="30" customFormat="1" ht="79.5" thickBot="1" x14ac:dyDescent="0.3">
      <c r="A124" s="52" t="s">
        <v>298</v>
      </c>
      <c r="B124" s="88" t="s">
        <v>68</v>
      </c>
      <c r="C124" s="54" t="s">
        <v>31</v>
      </c>
      <c r="D124" s="44">
        <f t="shared" ref="D124:E130" si="58">SUM(I124,N124,S124,X124,AC124)</f>
        <v>-896.46</v>
      </c>
      <c r="E124" s="55">
        <f t="shared" si="58"/>
        <v>1828.8498244700002</v>
      </c>
      <c r="F124" s="42">
        <f t="shared" ref="F124:F130" si="59">E124-D124</f>
        <v>2725.3098244700004</v>
      </c>
      <c r="G124" s="43">
        <f>F124/D124</f>
        <v>-3.0400796739062539</v>
      </c>
      <c r="H124" s="55" t="s">
        <v>299</v>
      </c>
      <c r="I124" s="44">
        <v>195.321</v>
      </c>
      <c r="J124" s="44">
        <v>2894.7363000099999</v>
      </c>
      <c r="K124" s="42">
        <f t="shared" ref="K124:K130" si="60">J124-I124</f>
        <v>2699.41530001</v>
      </c>
      <c r="L124" s="43">
        <f>K124/I124</f>
        <v>13.820404872031169</v>
      </c>
      <c r="M124" s="48" t="s">
        <v>299</v>
      </c>
      <c r="N124" s="44">
        <v>-120.49299999999999</v>
      </c>
      <c r="O124" s="44">
        <v>-79.809990040000002</v>
      </c>
      <c r="P124" s="55">
        <f>O124-N124</f>
        <v>40.683009959999993</v>
      </c>
      <c r="Q124" s="56">
        <f>P124/N124</f>
        <v>-0.33763795374005123</v>
      </c>
      <c r="R124" s="55" t="s">
        <v>300</v>
      </c>
      <c r="S124" s="44">
        <v>-991.17399999999998</v>
      </c>
      <c r="T124" s="44">
        <v>-1060.95721996</v>
      </c>
      <c r="U124" s="42">
        <f>T124-S124</f>
        <v>-69.783219959999997</v>
      </c>
      <c r="V124" s="43">
        <f>U124/S124</f>
        <v>7.0404611057190758E-2</v>
      </c>
      <c r="W124" s="42" t="s">
        <v>301</v>
      </c>
      <c r="X124" s="44">
        <v>4.5910000000000002</v>
      </c>
      <c r="Y124" s="44">
        <v>62.69881221</v>
      </c>
      <c r="Z124" s="55">
        <f>Y124-X124</f>
        <v>58.107812209999999</v>
      </c>
      <c r="AA124" s="56">
        <f>Z124/X124</f>
        <v>12.656896582443911</v>
      </c>
      <c r="AB124" s="42" t="s">
        <v>302</v>
      </c>
      <c r="AC124" s="44">
        <v>15.295</v>
      </c>
      <c r="AD124" s="44">
        <v>12.18192225</v>
      </c>
      <c r="AE124" s="42">
        <f>AD124-AC124</f>
        <v>-3.1130777500000004</v>
      </c>
      <c r="AF124" s="43">
        <f>AE124/AC124</f>
        <v>-0.20353564890487091</v>
      </c>
      <c r="AG124" s="42" t="s">
        <v>214</v>
      </c>
    </row>
    <row r="125" spans="1:33" s="30" customFormat="1" ht="16.5" thickBot="1" x14ac:dyDescent="0.3">
      <c r="A125" s="58" t="s">
        <v>303</v>
      </c>
      <c r="B125" s="59" t="s">
        <v>304</v>
      </c>
      <c r="C125" s="60" t="s">
        <v>31</v>
      </c>
      <c r="D125" s="38">
        <f t="shared" si="58"/>
        <v>-1824.8330000000001</v>
      </c>
      <c r="E125" s="38">
        <f t="shared" si="58"/>
        <v>-1250.9052024999999</v>
      </c>
      <c r="F125" s="35">
        <f t="shared" si="59"/>
        <v>573.92779750000022</v>
      </c>
      <c r="G125" s="36">
        <f>F125/D125</f>
        <v>-0.31450976472915615</v>
      </c>
      <c r="H125" s="35" t="s">
        <v>32</v>
      </c>
      <c r="I125" s="38">
        <f>SUM(I126,I130:I136,I139)</f>
        <v>-901.35129182000003</v>
      </c>
      <c r="J125" s="38">
        <f>SUM(J126,J130:J136,J139)</f>
        <v>-716.30341716999999</v>
      </c>
      <c r="K125" s="35">
        <f t="shared" si="60"/>
        <v>185.04787465000004</v>
      </c>
      <c r="L125" s="36">
        <f>K125/I125</f>
        <v>-0.20530050417562848</v>
      </c>
      <c r="M125" s="35" t="s">
        <v>32</v>
      </c>
      <c r="N125" s="38">
        <f>SUM(N126,N130:N136,N139)</f>
        <v>-120.99063554</v>
      </c>
      <c r="O125" s="38">
        <f>SUM(O126,O130:O136,O139)</f>
        <v>-25.797509010000002</v>
      </c>
      <c r="P125" s="35">
        <f>O125-N125</f>
        <v>95.193126530000001</v>
      </c>
      <c r="Q125" s="36">
        <f>P125/N125</f>
        <v>-0.78678094469987936</v>
      </c>
      <c r="R125" s="35" t="s">
        <v>32</v>
      </c>
      <c r="S125" s="38">
        <f>SUM(S126,S130:S136,S139)</f>
        <v>-619.04552708000006</v>
      </c>
      <c r="T125" s="38">
        <f>SUM(T126,T130:T136,T139)</f>
        <v>-338.01579162999997</v>
      </c>
      <c r="U125" s="35">
        <f>T125-S125</f>
        <v>281.02973545000009</v>
      </c>
      <c r="V125" s="36">
        <f>U125/S125</f>
        <v>-0.45397264523596542</v>
      </c>
      <c r="W125" s="35" t="s">
        <v>32</v>
      </c>
      <c r="X125" s="38">
        <f>SUM(X126,X130:X136,X139)</f>
        <v>-146.07781492000001</v>
      </c>
      <c r="Y125" s="38">
        <f>SUM(Y126,Y130:Y136,Y139)</f>
        <v>-32.722011719999998</v>
      </c>
      <c r="Z125" s="35">
        <f>Y125-X125</f>
        <v>113.35580320000001</v>
      </c>
      <c r="AA125" s="36">
        <f>Z125/X125</f>
        <v>-0.7759960214497984</v>
      </c>
      <c r="AB125" s="35" t="s">
        <v>32</v>
      </c>
      <c r="AC125" s="38">
        <f>SUM(AC126,AC130:AC136,AC139)</f>
        <v>-37.367730639999998</v>
      </c>
      <c r="AD125" s="38">
        <f>SUM(AD126,AD130:AD136,AD139)</f>
        <v>-138.06647297000001</v>
      </c>
      <c r="AE125" s="35">
        <f>AD125-AC125</f>
        <v>-100.69874233000002</v>
      </c>
      <c r="AF125" s="36">
        <f>AE125/AC125</f>
        <v>2.6948048651958496</v>
      </c>
      <c r="AG125" s="35" t="s">
        <v>32</v>
      </c>
    </row>
    <row r="126" spans="1:33" s="30" customFormat="1" x14ac:dyDescent="0.25">
      <c r="A126" s="39" t="s">
        <v>305</v>
      </c>
      <c r="B126" s="84" t="s">
        <v>34</v>
      </c>
      <c r="C126" s="41" t="s">
        <v>31</v>
      </c>
      <c r="D126" s="42">
        <f t="shared" si="58"/>
        <v>0</v>
      </c>
      <c r="E126" s="42">
        <f t="shared" si="58"/>
        <v>0</v>
      </c>
      <c r="F126" s="42">
        <f t="shared" si="59"/>
        <v>0</v>
      </c>
      <c r="G126" s="43">
        <v>0</v>
      </c>
      <c r="H126" s="42" t="s">
        <v>32</v>
      </c>
      <c r="I126" s="44">
        <v>0</v>
      </c>
      <c r="J126" s="44">
        <v>0</v>
      </c>
      <c r="K126" s="42">
        <f t="shared" si="60"/>
        <v>0</v>
      </c>
      <c r="L126" s="43">
        <v>0</v>
      </c>
      <c r="M126" s="42" t="s">
        <v>32</v>
      </c>
      <c r="N126" s="42" t="s">
        <v>32</v>
      </c>
      <c r="O126" s="42" t="s">
        <v>32</v>
      </c>
      <c r="P126" s="42" t="s">
        <v>32</v>
      </c>
      <c r="Q126" s="43" t="s">
        <v>32</v>
      </c>
      <c r="R126" s="42" t="s">
        <v>32</v>
      </c>
      <c r="S126" s="44">
        <v>0</v>
      </c>
      <c r="T126" s="44">
        <v>0</v>
      </c>
      <c r="U126" s="42">
        <f>T126-S126</f>
        <v>0</v>
      </c>
      <c r="V126" s="43">
        <v>0</v>
      </c>
      <c r="W126" s="42" t="s">
        <v>32</v>
      </c>
      <c r="X126" s="44">
        <v>0</v>
      </c>
      <c r="Y126" s="44">
        <v>0</v>
      </c>
      <c r="Z126" s="42">
        <f>Y126-X126</f>
        <v>0</v>
      </c>
      <c r="AA126" s="43">
        <v>0</v>
      </c>
      <c r="AB126" s="42" t="s">
        <v>32</v>
      </c>
      <c r="AC126" s="44">
        <v>0</v>
      </c>
      <c r="AD126" s="44">
        <v>0</v>
      </c>
      <c r="AE126" s="42">
        <f>AD126-AC126</f>
        <v>0</v>
      </c>
      <c r="AF126" s="43">
        <v>0</v>
      </c>
      <c r="AG126" s="42" t="s">
        <v>32</v>
      </c>
    </row>
    <row r="127" spans="1:33" s="30" customFormat="1" ht="31.5" x14ac:dyDescent="0.25">
      <c r="A127" s="45" t="s">
        <v>306</v>
      </c>
      <c r="B127" s="62" t="s">
        <v>36</v>
      </c>
      <c r="C127" s="47" t="s">
        <v>31</v>
      </c>
      <c r="D127" s="48">
        <f t="shared" si="58"/>
        <v>0</v>
      </c>
      <c r="E127" s="48">
        <f t="shared" si="58"/>
        <v>0</v>
      </c>
      <c r="F127" s="48">
        <f t="shared" si="59"/>
        <v>0</v>
      </c>
      <c r="G127" s="49">
        <v>0</v>
      </c>
      <c r="H127" s="48" t="s">
        <v>32</v>
      </c>
      <c r="I127" s="44">
        <v>0</v>
      </c>
      <c r="J127" s="44">
        <v>0</v>
      </c>
      <c r="K127" s="48">
        <f t="shared" si="60"/>
        <v>0</v>
      </c>
      <c r="L127" s="43">
        <v>0</v>
      </c>
      <c r="M127" s="48" t="s">
        <v>32</v>
      </c>
      <c r="N127" s="48" t="s">
        <v>32</v>
      </c>
      <c r="O127" s="48" t="s">
        <v>32</v>
      </c>
      <c r="P127" s="48" t="s">
        <v>32</v>
      </c>
      <c r="Q127" s="49" t="s">
        <v>32</v>
      </c>
      <c r="R127" s="48" t="s">
        <v>32</v>
      </c>
      <c r="S127" s="44">
        <v>0</v>
      </c>
      <c r="T127" s="44">
        <v>0</v>
      </c>
      <c r="U127" s="48">
        <f>T127-S127</f>
        <v>0</v>
      </c>
      <c r="V127" s="49">
        <v>0</v>
      </c>
      <c r="W127" s="48" t="s">
        <v>32</v>
      </c>
      <c r="X127" s="44">
        <v>0</v>
      </c>
      <c r="Y127" s="44">
        <v>0</v>
      </c>
      <c r="Z127" s="48">
        <f>Y127-X127</f>
        <v>0</v>
      </c>
      <c r="AA127" s="49">
        <v>0</v>
      </c>
      <c r="AB127" s="48" t="s">
        <v>32</v>
      </c>
      <c r="AC127" s="44">
        <v>0</v>
      </c>
      <c r="AD127" s="44">
        <v>0</v>
      </c>
      <c r="AE127" s="48">
        <f>AD127-AC127</f>
        <v>0</v>
      </c>
      <c r="AF127" s="49">
        <v>0</v>
      </c>
      <c r="AG127" s="48" t="s">
        <v>32</v>
      </c>
    </row>
    <row r="128" spans="1:33" s="30" customFormat="1" ht="31.5" x14ac:dyDescent="0.25">
      <c r="A128" s="45" t="s">
        <v>307</v>
      </c>
      <c r="B128" s="62" t="s">
        <v>41</v>
      </c>
      <c r="C128" s="47" t="s">
        <v>31</v>
      </c>
      <c r="D128" s="48">
        <f t="shared" si="58"/>
        <v>0</v>
      </c>
      <c r="E128" s="48">
        <f t="shared" si="58"/>
        <v>0</v>
      </c>
      <c r="F128" s="48">
        <f t="shared" si="59"/>
        <v>0</v>
      </c>
      <c r="G128" s="49">
        <v>0</v>
      </c>
      <c r="H128" s="48" t="s">
        <v>32</v>
      </c>
      <c r="I128" s="44">
        <v>0</v>
      </c>
      <c r="J128" s="44">
        <v>0</v>
      </c>
      <c r="K128" s="48">
        <f t="shared" si="60"/>
        <v>0</v>
      </c>
      <c r="L128" s="43">
        <v>0</v>
      </c>
      <c r="M128" s="48" t="s">
        <v>32</v>
      </c>
      <c r="N128" s="48" t="s">
        <v>32</v>
      </c>
      <c r="O128" s="48" t="s">
        <v>32</v>
      </c>
      <c r="P128" s="48" t="s">
        <v>32</v>
      </c>
      <c r="Q128" s="49" t="s">
        <v>32</v>
      </c>
      <c r="R128" s="48" t="s">
        <v>32</v>
      </c>
      <c r="S128" s="44">
        <v>0</v>
      </c>
      <c r="T128" s="44">
        <v>0</v>
      </c>
      <c r="U128" s="48">
        <f>T128-S128</f>
        <v>0</v>
      </c>
      <c r="V128" s="49">
        <v>0</v>
      </c>
      <c r="W128" s="48" t="s">
        <v>32</v>
      </c>
      <c r="X128" s="44">
        <v>0</v>
      </c>
      <c r="Y128" s="44">
        <v>0</v>
      </c>
      <c r="Z128" s="48">
        <f>Y128-X128</f>
        <v>0</v>
      </c>
      <c r="AA128" s="49">
        <v>0</v>
      </c>
      <c r="AB128" s="48" t="s">
        <v>32</v>
      </c>
      <c r="AC128" s="44">
        <v>0</v>
      </c>
      <c r="AD128" s="44">
        <v>0</v>
      </c>
      <c r="AE128" s="48">
        <f>AD128-AC128</f>
        <v>0</v>
      </c>
      <c r="AF128" s="49">
        <v>0</v>
      </c>
      <c r="AG128" s="48" t="s">
        <v>32</v>
      </c>
    </row>
    <row r="129" spans="1:33" s="30" customFormat="1" ht="31.5" x14ac:dyDescent="0.25">
      <c r="A129" s="45" t="s">
        <v>308</v>
      </c>
      <c r="B129" s="62" t="s">
        <v>44</v>
      </c>
      <c r="C129" s="47" t="s">
        <v>31</v>
      </c>
      <c r="D129" s="48">
        <f t="shared" si="58"/>
        <v>0</v>
      </c>
      <c r="E129" s="48">
        <f t="shared" si="58"/>
        <v>0</v>
      </c>
      <c r="F129" s="48">
        <f t="shared" si="59"/>
        <v>0</v>
      </c>
      <c r="G129" s="49">
        <v>0</v>
      </c>
      <c r="H129" s="48" t="s">
        <v>32</v>
      </c>
      <c r="I129" s="44">
        <v>0</v>
      </c>
      <c r="J129" s="44">
        <v>0</v>
      </c>
      <c r="K129" s="48">
        <f t="shared" si="60"/>
        <v>0</v>
      </c>
      <c r="L129" s="43">
        <v>0</v>
      </c>
      <c r="M129" s="48" t="s">
        <v>32</v>
      </c>
      <c r="N129" s="48" t="s">
        <v>32</v>
      </c>
      <c r="O129" s="48" t="s">
        <v>32</v>
      </c>
      <c r="P129" s="48" t="s">
        <v>32</v>
      </c>
      <c r="Q129" s="49" t="s">
        <v>32</v>
      </c>
      <c r="R129" s="48" t="s">
        <v>32</v>
      </c>
      <c r="S129" s="44" t="s">
        <v>32</v>
      </c>
      <c r="T129" s="44" t="s">
        <v>32</v>
      </c>
      <c r="U129" s="44" t="s">
        <v>32</v>
      </c>
      <c r="V129" s="44" t="s">
        <v>32</v>
      </c>
      <c r="W129" s="44" t="s">
        <v>32</v>
      </c>
      <c r="X129" s="44" t="s">
        <v>32</v>
      </c>
      <c r="Y129" s="44" t="s">
        <v>32</v>
      </c>
      <c r="Z129" s="44" t="s">
        <v>32</v>
      </c>
      <c r="AA129" s="44" t="s">
        <v>32</v>
      </c>
      <c r="AB129" s="44" t="s">
        <v>32</v>
      </c>
      <c r="AC129" s="44" t="s">
        <v>32</v>
      </c>
      <c r="AD129" s="44" t="s">
        <v>32</v>
      </c>
      <c r="AE129" s="44" t="s">
        <v>32</v>
      </c>
      <c r="AF129" s="44" t="s">
        <v>32</v>
      </c>
      <c r="AG129" s="48" t="s">
        <v>32</v>
      </c>
    </row>
    <row r="130" spans="1:33" s="30" customFormat="1" x14ac:dyDescent="0.25">
      <c r="A130" s="45" t="s">
        <v>309</v>
      </c>
      <c r="B130" s="64" t="s">
        <v>310</v>
      </c>
      <c r="C130" s="47" t="s">
        <v>31</v>
      </c>
      <c r="D130" s="48">
        <f t="shared" si="58"/>
        <v>0</v>
      </c>
      <c r="E130" s="48">
        <f t="shared" si="58"/>
        <v>0</v>
      </c>
      <c r="F130" s="48">
        <f t="shared" si="59"/>
        <v>0</v>
      </c>
      <c r="G130" s="49">
        <v>0</v>
      </c>
      <c r="H130" s="48" t="s">
        <v>32</v>
      </c>
      <c r="I130" s="44">
        <v>0</v>
      </c>
      <c r="J130" s="44">
        <v>0</v>
      </c>
      <c r="K130" s="48">
        <f t="shared" si="60"/>
        <v>0</v>
      </c>
      <c r="L130" s="43">
        <v>0</v>
      </c>
      <c r="M130" s="48" t="s">
        <v>32</v>
      </c>
      <c r="N130" s="44">
        <v>0</v>
      </c>
      <c r="O130" s="44">
        <v>0</v>
      </c>
      <c r="P130" s="48">
        <f>O130-N130</f>
        <v>0</v>
      </c>
      <c r="Q130" s="49">
        <v>0</v>
      </c>
      <c r="R130" s="48" t="s">
        <v>32</v>
      </c>
      <c r="S130" s="44">
        <v>0</v>
      </c>
      <c r="T130" s="44">
        <v>0</v>
      </c>
      <c r="U130" s="48">
        <f>T130-S130</f>
        <v>0</v>
      </c>
      <c r="V130" s="49">
        <v>0</v>
      </c>
      <c r="W130" s="48" t="s">
        <v>32</v>
      </c>
      <c r="X130" s="44">
        <v>0</v>
      </c>
      <c r="Y130" s="44">
        <v>0</v>
      </c>
      <c r="Z130" s="48">
        <f>Y130-X130</f>
        <v>0</v>
      </c>
      <c r="AA130" s="49">
        <v>0</v>
      </c>
      <c r="AB130" s="48" t="s">
        <v>32</v>
      </c>
      <c r="AC130" s="44">
        <v>0</v>
      </c>
      <c r="AD130" s="44">
        <v>0</v>
      </c>
      <c r="AE130" s="48">
        <f>AD130-AC130</f>
        <v>0</v>
      </c>
      <c r="AF130" s="49">
        <v>0</v>
      </c>
      <c r="AG130" s="48" t="s">
        <v>32</v>
      </c>
    </row>
    <row r="131" spans="1:33" s="30" customFormat="1" x14ac:dyDescent="0.25">
      <c r="A131" s="45" t="s">
        <v>311</v>
      </c>
      <c r="B131" s="64" t="s">
        <v>312</v>
      </c>
      <c r="C131" s="47" t="s">
        <v>31</v>
      </c>
      <c r="D131" s="48" t="s">
        <v>32</v>
      </c>
      <c r="E131" s="48" t="s">
        <v>32</v>
      </c>
      <c r="F131" s="50" t="s">
        <v>32</v>
      </c>
      <c r="G131" s="89" t="s">
        <v>32</v>
      </c>
      <c r="H131" s="50" t="s">
        <v>32</v>
      </c>
      <c r="I131" s="48" t="s">
        <v>32</v>
      </c>
      <c r="J131" s="48" t="s">
        <v>32</v>
      </c>
      <c r="K131" s="50" t="s">
        <v>32</v>
      </c>
      <c r="L131" s="43" t="s">
        <v>32</v>
      </c>
      <c r="M131" s="50" t="s">
        <v>32</v>
      </c>
      <c r="N131" s="48" t="s">
        <v>32</v>
      </c>
      <c r="O131" s="48" t="s">
        <v>32</v>
      </c>
      <c r="P131" s="50" t="s">
        <v>32</v>
      </c>
      <c r="Q131" s="89" t="s">
        <v>32</v>
      </c>
      <c r="R131" s="50" t="s">
        <v>32</v>
      </c>
      <c r="S131" s="48" t="s">
        <v>32</v>
      </c>
      <c r="T131" s="44" t="s">
        <v>32</v>
      </c>
      <c r="U131" s="50" t="s">
        <v>32</v>
      </c>
      <c r="V131" s="89" t="s">
        <v>32</v>
      </c>
      <c r="W131" s="50" t="s">
        <v>32</v>
      </c>
      <c r="X131" s="48" t="s">
        <v>32</v>
      </c>
      <c r="Y131" s="44" t="s">
        <v>32</v>
      </c>
      <c r="Z131" s="50" t="s">
        <v>32</v>
      </c>
      <c r="AA131" s="89" t="s">
        <v>32</v>
      </c>
      <c r="AB131" s="50" t="s">
        <v>32</v>
      </c>
      <c r="AC131" s="48" t="s">
        <v>32</v>
      </c>
      <c r="AD131" s="44" t="s">
        <v>32</v>
      </c>
      <c r="AE131" s="50" t="s">
        <v>32</v>
      </c>
      <c r="AF131" s="89" t="s">
        <v>32</v>
      </c>
      <c r="AG131" s="50" t="s">
        <v>32</v>
      </c>
    </row>
    <row r="132" spans="1:33" s="30" customFormat="1" x14ac:dyDescent="0.25">
      <c r="A132" s="45" t="s">
        <v>313</v>
      </c>
      <c r="B132" s="64" t="s">
        <v>314</v>
      </c>
      <c r="C132" s="47" t="s">
        <v>31</v>
      </c>
      <c r="D132" s="48">
        <f>SUM(I132,N132,S132,X132,AC132)</f>
        <v>0</v>
      </c>
      <c r="E132" s="48">
        <f>SUM(J132,O132,T132,Y132,AD132)</f>
        <v>0</v>
      </c>
      <c r="F132" s="48">
        <f>E132-D132</f>
        <v>0</v>
      </c>
      <c r="G132" s="49">
        <v>0</v>
      </c>
      <c r="H132" s="48" t="s">
        <v>32</v>
      </c>
      <c r="I132" s="44">
        <v>0</v>
      </c>
      <c r="J132" s="44">
        <v>0</v>
      </c>
      <c r="K132" s="48">
        <f>J132-I132</f>
        <v>0</v>
      </c>
      <c r="L132" s="43">
        <v>0</v>
      </c>
      <c r="M132" s="48" t="s">
        <v>32</v>
      </c>
      <c r="N132" s="44">
        <v>0</v>
      </c>
      <c r="O132" s="44">
        <v>0</v>
      </c>
      <c r="P132" s="48">
        <f>O132-N132</f>
        <v>0</v>
      </c>
      <c r="Q132" s="49">
        <v>0</v>
      </c>
      <c r="R132" s="48" t="s">
        <v>32</v>
      </c>
      <c r="S132" s="44">
        <v>0</v>
      </c>
      <c r="T132" s="44">
        <v>0</v>
      </c>
      <c r="U132" s="48">
        <f>T132-S132</f>
        <v>0</v>
      </c>
      <c r="V132" s="49">
        <v>0</v>
      </c>
      <c r="W132" s="48" t="s">
        <v>32</v>
      </c>
      <c r="X132" s="44">
        <v>0</v>
      </c>
      <c r="Y132" s="44">
        <v>0</v>
      </c>
      <c r="Z132" s="48">
        <f>Y132-X132</f>
        <v>0</v>
      </c>
      <c r="AA132" s="49">
        <v>0</v>
      </c>
      <c r="AB132" s="48" t="s">
        <v>32</v>
      </c>
      <c r="AC132" s="44">
        <v>0</v>
      </c>
      <c r="AD132" s="44">
        <v>0</v>
      </c>
      <c r="AE132" s="48">
        <f>AD132-AC132</f>
        <v>0</v>
      </c>
      <c r="AF132" s="49">
        <v>0</v>
      </c>
      <c r="AG132" s="48" t="s">
        <v>32</v>
      </c>
    </row>
    <row r="133" spans="1:33" s="30" customFormat="1" x14ac:dyDescent="0.25">
      <c r="A133" s="45" t="s">
        <v>315</v>
      </c>
      <c r="B133" s="64" t="s">
        <v>316</v>
      </c>
      <c r="C133" s="47" t="s">
        <v>31</v>
      </c>
      <c r="D133" s="48">
        <f>SUM(I133,N133,S133,X133,AC133)</f>
        <v>0</v>
      </c>
      <c r="E133" s="48">
        <f>SUM(J133,O133,T133,Y133,AD133)</f>
        <v>0</v>
      </c>
      <c r="F133" s="48">
        <f>E133-D133</f>
        <v>0</v>
      </c>
      <c r="G133" s="49">
        <v>0</v>
      </c>
      <c r="H133" s="48" t="s">
        <v>32</v>
      </c>
      <c r="I133" s="44">
        <v>0</v>
      </c>
      <c r="J133" s="44">
        <v>0</v>
      </c>
      <c r="K133" s="48">
        <f>J133-I133</f>
        <v>0</v>
      </c>
      <c r="L133" s="43">
        <v>0</v>
      </c>
      <c r="M133" s="48" t="s">
        <v>32</v>
      </c>
      <c r="N133" s="44">
        <v>0</v>
      </c>
      <c r="O133" s="44">
        <v>0</v>
      </c>
      <c r="P133" s="48">
        <f>O133-N133</f>
        <v>0</v>
      </c>
      <c r="Q133" s="49">
        <v>0</v>
      </c>
      <c r="R133" s="48" t="s">
        <v>32</v>
      </c>
      <c r="S133" s="44">
        <v>0</v>
      </c>
      <c r="T133" s="44">
        <v>0</v>
      </c>
      <c r="U133" s="48">
        <f>T133-S133</f>
        <v>0</v>
      </c>
      <c r="V133" s="49">
        <v>0</v>
      </c>
      <c r="W133" s="48" t="s">
        <v>32</v>
      </c>
      <c r="X133" s="44">
        <v>0</v>
      </c>
      <c r="Y133" s="44">
        <v>0</v>
      </c>
      <c r="Z133" s="48">
        <f>Y133-X133</f>
        <v>0</v>
      </c>
      <c r="AA133" s="49">
        <v>0</v>
      </c>
      <c r="AB133" s="48" t="s">
        <v>32</v>
      </c>
      <c r="AC133" s="44">
        <v>0</v>
      </c>
      <c r="AD133" s="44">
        <v>0</v>
      </c>
      <c r="AE133" s="48">
        <f>AD133-AC133</f>
        <v>0</v>
      </c>
      <c r="AF133" s="49">
        <v>0</v>
      </c>
      <c r="AG133" s="48" t="s">
        <v>32</v>
      </c>
    </row>
    <row r="134" spans="1:33" s="30" customFormat="1" x14ac:dyDescent="0.25">
      <c r="A134" s="45" t="s">
        <v>317</v>
      </c>
      <c r="B134" s="64" t="s">
        <v>318</v>
      </c>
      <c r="C134" s="47" t="s">
        <v>31</v>
      </c>
      <c r="D134" s="48" t="s">
        <v>32</v>
      </c>
      <c r="E134" s="48" t="s">
        <v>32</v>
      </c>
      <c r="F134" s="48" t="s">
        <v>32</v>
      </c>
      <c r="G134" s="49" t="s">
        <v>32</v>
      </c>
      <c r="H134" s="48" t="s">
        <v>32</v>
      </c>
      <c r="I134" s="48" t="s">
        <v>32</v>
      </c>
      <c r="J134" s="48" t="s">
        <v>32</v>
      </c>
      <c r="K134" s="48" t="s">
        <v>32</v>
      </c>
      <c r="L134" s="49" t="s">
        <v>32</v>
      </c>
      <c r="M134" s="48" t="s">
        <v>32</v>
      </c>
      <c r="N134" s="48" t="s">
        <v>32</v>
      </c>
      <c r="O134" s="48" t="s">
        <v>32</v>
      </c>
      <c r="P134" s="48" t="s">
        <v>32</v>
      </c>
      <c r="Q134" s="49" t="s">
        <v>32</v>
      </c>
      <c r="R134" s="48" t="s">
        <v>32</v>
      </c>
      <c r="S134" s="48" t="s">
        <v>32</v>
      </c>
      <c r="T134" s="44" t="s">
        <v>32</v>
      </c>
      <c r="U134" s="48" t="s">
        <v>32</v>
      </c>
      <c r="V134" s="49" t="s">
        <v>32</v>
      </c>
      <c r="W134" s="48" t="s">
        <v>32</v>
      </c>
      <c r="X134" s="48" t="s">
        <v>32</v>
      </c>
      <c r="Y134" s="44" t="s">
        <v>32</v>
      </c>
      <c r="Z134" s="48" t="s">
        <v>32</v>
      </c>
      <c r="AA134" s="49" t="s">
        <v>32</v>
      </c>
      <c r="AB134" s="48" t="s">
        <v>32</v>
      </c>
      <c r="AC134" s="48" t="s">
        <v>32</v>
      </c>
      <c r="AD134" s="44" t="s">
        <v>32</v>
      </c>
      <c r="AE134" s="48" t="s">
        <v>32</v>
      </c>
      <c r="AF134" s="49" t="s">
        <v>32</v>
      </c>
      <c r="AG134" s="48" t="s">
        <v>32</v>
      </c>
    </row>
    <row r="135" spans="1:33" s="30" customFormat="1" ht="63" x14ac:dyDescent="0.25">
      <c r="A135" s="45" t="s">
        <v>319</v>
      </c>
      <c r="B135" s="64" t="s">
        <v>320</v>
      </c>
      <c r="C135" s="47" t="s">
        <v>31</v>
      </c>
      <c r="D135" s="48">
        <f>SUM(I135,N135,S135,X135,AC135)</f>
        <v>-1296.5924703400001</v>
      </c>
      <c r="E135" s="48">
        <f>SUM(J135,O135,T135,Y135,AD135)</f>
        <v>-779.82925669999997</v>
      </c>
      <c r="F135" s="48">
        <f>E135-D135</f>
        <v>516.76321364000012</v>
      </c>
      <c r="G135" s="49">
        <f>F135/D135</f>
        <v>-0.39855484700176569</v>
      </c>
      <c r="H135" s="55" t="s">
        <v>321</v>
      </c>
      <c r="I135" s="44">
        <v>-589.82494967000002</v>
      </c>
      <c r="J135" s="44">
        <v>-428.22302886</v>
      </c>
      <c r="K135" s="48">
        <f>J135-I135</f>
        <v>161.60192081000002</v>
      </c>
      <c r="L135" s="49">
        <f>K135/I135</f>
        <v>-0.27398285016667123</v>
      </c>
      <c r="M135" s="48" t="s">
        <v>322</v>
      </c>
      <c r="N135" s="44">
        <v>-67.599994300000006</v>
      </c>
      <c r="O135" s="44">
        <v>0.2293481</v>
      </c>
      <c r="P135" s="48">
        <f>O135-N135</f>
        <v>67.829342400000002</v>
      </c>
      <c r="Q135" s="49">
        <f>P135/N135</f>
        <v>-1.0033927236588538</v>
      </c>
      <c r="R135" s="48" t="s">
        <v>323</v>
      </c>
      <c r="S135" s="44">
        <v>-449.82077103</v>
      </c>
      <c r="T135" s="44">
        <v>-177.13064482999999</v>
      </c>
      <c r="U135" s="48">
        <f>T135-S135</f>
        <v>272.69012620000001</v>
      </c>
      <c r="V135" s="49">
        <f>U135/S135</f>
        <v>-0.60621950732864982</v>
      </c>
      <c r="W135" s="48" t="s">
        <v>324</v>
      </c>
      <c r="X135" s="44">
        <v>-146.07781492000001</v>
      </c>
      <c r="Y135" s="44">
        <v>-32.722011719999998</v>
      </c>
      <c r="Z135" s="48">
        <f>Y135-X135</f>
        <v>113.35580320000001</v>
      </c>
      <c r="AA135" s="49">
        <f>Z135/X135</f>
        <v>-0.7759960214497984</v>
      </c>
      <c r="AB135" s="48" t="s">
        <v>325</v>
      </c>
      <c r="AC135" s="44">
        <v>-43.26894042</v>
      </c>
      <c r="AD135" s="44">
        <v>-141.98291939000001</v>
      </c>
      <c r="AE135" s="48">
        <f>AD135-AC135</f>
        <v>-98.713978969999999</v>
      </c>
      <c r="AF135" s="49">
        <f>AE135/AC135</f>
        <v>2.2814050450926202</v>
      </c>
      <c r="AG135" s="55" t="s">
        <v>326</v>
      </c>
    </row>
    <row r="136" spans="1:33" s="30" customFormat="1" ht="31.5" x14ac:dyDescent="0.25">
      <c r="A136" s="45" t="s">
        <v>327</v>
      </c>
      <c r="B136" s="64" t="s">
        <v>62</v>
      </c>
      <c r="C136" s="47" t="s">
        <v>31</v>
      </c>
      <c r="D136" s="48" t="s">
        <v>32</v>
      </c>
      <c r="E136" s="48" t="s">
        <v>32</v>
      </c>
      <c r="F136" s="48" t="s">
        <v>32</v>
      </c>
      <c r="G136" s="49" t="s">
        <v>32</v>
      </c>
      <c r="H136" s="48" t="s">
        <v>32</v>
      </c>
      <c r="I136" s="48" t="s">
        <v>32</v>
      </c>
      <c r="J136" s="48" t="s">
        <v>32</v>
      </c>
      <c r="K136" s="48" t="s">
        <v>32</v>
      </c>
      <c r="L136" s="49" t="s">
        <v>32</v>
      </c>
      <c r="M136" s="48" t="s">
        <v>32</v>
      </c>
      <c r="N136" s="48" t="s">
        <v>32</v>
      </c>
      <c r="O136" s="48" t="s">
        <v>32</v>
      </c>
      <c r="P136" s="48" t="s">
        <v>32</v>
      </c>
      <c r="Q136" s="49" t="s">
        <v>32</v>
      </c>
      <c r="R136" s="48" t="s">
        <v>32</v>
      </c>
      <c r="S136" s="48" t="s">
        <v>32</v>
      </c>
      <c r="T136" s="48" t="s">
        <v>32</v>
      </c>
      <c r="U136" s="48" t="s">
        <v>32</v>
      </c>
      <c r="V136" s="49" t="s">
        <v>32</v>
      </c>
      <c r="W136" s="48" t="s">
        <v>32</v>
      </c>
      <c r="X136" s="48" t="s">
        <v>32</v>
      </c>
      <c r="Y136" s="48" t="s">
        <v>32</v>
      </c>
      <c r="Z136" s="48" t="s">
        <v>32</v>
      </c>
      <c r="AA136" s="49" t="s">
        <v>32</v>
      </c>
      <c r="AB136" s="48" t="s">
        <v>32</v>
      </c>
      <c r="AC136" s="48" t="s">
        <v>32</v>
      </c>
      <c r="AD136" s="48" t="s">
        <v>32</v>
      </c>
      <c r="AE136" s="48" t="s">
        <v>32</v>
      </c>
      <c r="AF136" s="49" t="s">
        <v>32</v>
      </c>
      <c r="AG136" s="48" t="s">
        <v>32</v>
      </c>
    </row>
    <row r="137" spans="1:33" s="30" customFormat="1" x14ac:dyDescent="0.25">
      <c r="A137" s="45" t="s">
        <v>328</v>
      </c>
      <c r="B137" s="62" t="s">
        <v>329</v>
      </c>
      <c r="C137" s="47" t="s">
        <v>31</v>
      </c>
      <c r="D137" s="48" t="s">
        <v>32</v>
      </c>
      <c r="E137" s="48" t="s">
        <v>32</v>
      </c>
      <c r="F137" s="48" t="s">
        <v>32</v>
      </c>
      <c r="G137" s="49" t="s">
        <v>32</v>
      </c>
      <c r="H137" s="48" t="s">
        <v>32</v>
      </c>
      <c r="I137" s="48" t="s">
        <v>32</v>
      </c>
      <c r="J137" s="48" t="s">
        <v>32</v>
      </c>
      <c r="K137" s="48" t="s">
        <v>32</v>
      </c>
      <c r="L137" s="49" t="s">
        <v>32</v>
      </c>
      <c r="M137" s="48" t="s">
        <v>32</v>
      </c>
      <c r="N137" s="48" t="s">
        <v>32</v>
      </c>
      <c r="O137" s="48" t="s">
        <v>32</v>
      </c>
      <c r="P137" s="48" t="s">
        <v>32</v>
      </c>
      <c r="Q137" s="49" t="s">
        <v>32</v>
      </c>
      <c r="R137" s="48" t="s">
        <v>32</v>
      </c>
      <c r="S137" s="48" t="s">
        <v>32</v>
      </c>
      <c r="T137" s="48" t="s">
        <v>32</v>
      </c>
      <c r="U137" s="48" t="s">
        <v>32</v>
      </c>
      <c r="V137" s="49" t="s">
        <v>32</v>
      </c>
      <c r="W137" s="48" t="s">
        <v>32</v>
      </c>
      <c r="X137" s="48" t="s">
        <v>32</v>
      </c>
      <c r="Y137" s="48" t="s">
        <v>32</v>
      </c>
      <c r="Z137" s="48" t="s">
        <v>32</v>
      </c>
      <c r="AA137" s="49" t="s">
        <v>32</v>
      </c>
      <c r="AB137" s="48" t="s">
        <v>32</v>
      </c>
      <c r="AC137" s="48" t="s">
        <v>32</v>
      </c>
      <c r="AD137" s="48" t="s">
        <v>32</v>
      </c>
      <c r="AE137" s="48" t="s">
        <v>32</v>
      </c>
      <c r="AF137" s="49" t="s">
        <v>32</v>
      </c>
      <c r="AG137" s="48" t="s">
        <v>32</v>
      </c>
    </row>
    <row r="138" spans="1:33" s="30" customFormat="1" x14ac:dyDescent="0.25">
      <c r="A138" s="45" t="s">
        <v>330</v>
      </c>
      <c r="B138" s="62" t="s">
        <v>66</v>
      </c>
      <c r="C138" s="47" t="s">
        <v>31</v>
      </c>
      <c r="D138" s="48" t="s">
        <v>32</v>
      </c>
      <c r="E138" s="48" t="s">
        <v>32</v>
      </c>
      <c r="F138" s="48" t="s">
        <v>32</v>
      </c>
      <c r="G138" s="49" t="s">
        <v>32</v>
      </c>
      <c r="H138" s="48" t="s">
        <v>32</v>
      </c>
      <c r="I138" s="48" t="s">
        <v>32</v>
      </c>
      <c r="J138" s="48" t="s">
        <v>32</v>
      </c>
      <c r="K138" s="48" t="s">
        <v>32</v>
      </c>
      <c r="L138" s="49" t="s">
        <v>32</v>
      </c>
      <c r="M138" s="48" t="s">
        <v>32</v>
      </c>
      <c r="N138" s="48" t="s">
        <v>32</v>
      </c>
      <c r="O138" s="48" t="s">
        <v>32</v>
      </c>
      <c r="P138" s="48" t="s">
        <v>32</v>
      </c>
      <c r="Q138" s="49" t="s">
        <v>32</v>
      </c>
      <c r="R138" s="48" t="s">
        <v>32</v>
      </c>
      <c r="S138" s="48" t="s">
        <v>32</v>
      </c>
      <c r="T138" s="48" t="s">
        <v>32</v>
      </c>
      <c r="U138" s="48" t="s">
        <v>32</v>
      </c>
      <c r="V138" s="49" t="s">
        <v>32</v>
      </c>
      <c r="W138" s="48" t="s">
        <v>32</v>
      </c>
      <c r="X138" s="48" t="s">
        <v>32</v>
      </c>
      <c r="Y138" s="48" t="s">
        <v>32</v>
      </c>
      <c r="Z138" s="48" t="s">
        <v>32</v>
      </c>
      <c r="AA138" s="49" t="s">
        <v>32</v>
      </c>
      <c r="AB138" s="48" t="s">
        <v>32</v>
      </c>
      <c r="AC138" s="48" t="s">
        <v>32</v>
      </c>
      <c r="AD138" s="48" t="s">
        <v>32</v>
      </c>
      <c r="AE138" s="48" t="s">
        <v>32</v>
      </c>
      <c r="AF138" s="49" t="s">
        <v>32</v>
      </c>
      <c r="AG138" s="48" t="s">
        <v>32</v>
      </c>
    </row>
    <row r="139" spans="1:33" s="30" customFormat="1" ht="63.75" thickBot="1" x14ac:dyDescent="0.3">
      <c r="A139" s="52" t="s">
        <v>331</v>
      </c>
      <c r="B139" s="85" t="s">
        <v>332</v>
      </c>
      <c r="C139" s="54" t="s">
        <v>31</v>
      </c>
      <c r="D139" s="48">
        <f>SUM(I139,N139,S139,X139,AC139)</f>
        <v>-528.24052965999999</v>
      </c>
      <c r="E139" s="48">
        <f>SUM(J139,O139,T139,Y139,AD139)</f>
        <v>-471.07594579999994</v>
      </c>
      <c r="F139" s="55">
        <f t="shared" ref="F139:F145" si="61">E139-D139</f>
        <v>57.16458386000005</v>
      </c>
      <c r="G139" s="56">
        <f t="shared" ref="G139:G144" si="62">F139/D139</f>
        <v>-0.10821695922649824</v>
      </c>
      <c r="H139" s="55" t="s">
        <v>333</v>
      </c>
      <c r="I139" s="44">
        <v>-311.52634215</v>
      </c>
      <c r="J139" s="44">
        <v>-288.08038830999999</v>
      </c>
      <c r="K139" s="55">
        <f t="shared" ref="K139:K145" si="63">J139-I139</f>
        <v>23.445953840000016</v>
      </c>
      <c r="L139" s="56">
        <f t="shared" ref="L139:L144" si="64">K139/I139</f>
        <v>-7.5261545069311611E-2</v>
      </c>
      <c r="M139" s="55" t="s">
        <v>334</v>
      </c>
      <c r="N139" s="44">
        <v>-53.390641240000001</v>
      </c>
      <c r="O139" s="44">
        <v>-26.026857110000002</v>
      </c>
      <c r="P139" s="55">
        <f>O139-N139</f>
        <v>27.363784129999999</v>
      </c>
      <c r="Q139" s="56">
        <f>P139/N139</f>
        <v>-0.51252023752618259</v>
      </c>
      <c r="R139" s="55" t="s">
        <v>335</v>
      </c>
      <c r="S139" s="44">
        <v>-169.22475605</v>
      </c>
      <c r="T139" s="44">
        <v>-160.8851468</v>
      </c>
      <c r="U139" s="55">
        <f>T139-S139</f>
        <v>8.3396092499999952</v>
      </c>
      <c r="V139" s="56">
        <f>U139/S139</f>
        <v>-4.9281260287566513E-2</v>
      </c>
      <c r="W139" s="55" t="s">
        <v>32</v>
      </c>
      <c r="X139" s="44">
        <v>0</v>
      </c>
      <c r="Y139" s="44">
        <v>0</v>
      </c>
      <c r="Z139" s="55">
        <f>Y139-X139</f>
        <v>0</v>
      </c>
      <c r="AA139" s="56">
        <v>0</v>
      </c>
      <c r="AB139" s="55" t="s">
        <v>32</v>
      </c>
      <c r="AC139" s="44">
        <v>5.9012097800000003</v>
      </c>
      <c r="AD139" s="44">
        <v>3.9164464200000002</v>
      </c>
      <c r="AE139" s="55">
        <f>AD139-AC139</f>
        <v>-1.9847633600000001</v>
      </c>
      <c r="AF139" s="56">
        <f>AE139/AC139</f>
        <v>-0.33633160555088759</v>
      </c>
      <c r="AG139" s="55" t="s">
        <v>336</v>
      </c>
    </row>
    <row r="140" spans="1:33" s="30" customFormat="1" ht="16.5" thickBot="1" x14ac:dyDescent="0.3">
      <c r="A140" s="58" t="s">
        <v>337</v>
      </c>
      <c r="B140" s="59" t="s">
        <v>338</v>
      </c>
      <c r="C140" s="60" t="s">
        <v>31</v>
      </c>
      <c r="D140" s="38">
        <f>D110-D125</f>
        <v>-5637.8779999999897</v>
      </c>
      <c r="E140" s="38">
        <f>E110-E125</f>
        <v>-6101.2827138300117</v>
      </c>
      <c r="F140" s="35">
        <f t="shared" si="61"/>
        <v>-463.40471383002205</v>
      </c>
      <c r="G140" s="36">
        <f t="shared" si="62"/>
        <v>8.2194881448307833E-2</v>
      </c>
      <c r="H140" s="35" t="s">
        <v>32</v>
      </c>
      <c r="I140" s="38">
        <f>I110-I125</f>
        <v>-1695.9597081800002</v>
      </c>
      <c r="J140" s="38">
        <f>J110-J125</f>
        <v>491.61404150001033</v>
      </c>
      <c r="K140" s="35">
        <f t="shared" si="63"/>
        <v>2187.5737496800107</v>
      </c>
      <c r="L140" s="36">
        <f t="shared" si="64"/>
        <v>-1.2898736562719291</v>
      </c>
      <c r="M140" s="35" t="s">
        <v>32</v>
      </c>
      <c r="N140" s="38">
        <v>-153.18636445999991</v>
      </c>
      <c r="O140" s="38">
        <f>O110-O125</f>
        <v>-49.061056599999986</v>
      </c>
      <c r="P140" s="35">
        <f>O140-N140</f>
        <v>104.12530785999992</v>
      </c>
      <c r="Q140" s="36">
        <f>P140/N140</f>
        <v>-0.67972961057633274</v>
      </c>
      <c r="R140" s="35" t="s">
        <v>32</v>
      </c>
      <c r="S140" s="38">
        <f>S110-S125</f>
        <v>-1841.0494729200002</v>
      </c>
      <c r="T140" s="38">
        <f t="shared" ref="T140:T145" si="65">T110-T125</f>
        <v>-2003.3061833300003</v>
      </c>
      <c r="U140" s="35">
        <f>T140-S140</f>
        <v>-162.2567104100001</v>
      </c>
      <c r="V140" s="36">
        <f>U140/S140</f>
        <v>8.8132726902038383E-2</v>
      </c>
      <c r="W140" s="35" t="s">
        <v>32</v>
      </c>
      <c r="X140" s="38">
        <f>X110-X125</f>
        <v>-972.46918507999817</v>
      </c>
      <c r="Y140" s="38">
        <f t="shared" ref="Y140:Y145" si="66">Y110-Y125</f>
        <v>-650.98556685999802</v>
      </c>
      <c r="Z140" s="35">
        <f>Y140-X140</f>
        <v>321.48361822000015</v>
      </c>
      <c r="AA140" s="36">
        <f>Z140/X140</f>
        <v>-0.33058488963180255</v>
      </c>
      <c r="AB140" s="35" t="s">
        <v>32</v>
      </c>
      <c r="AC140" s="38">
        <f>AC110-AC125</f>
        <v>-975.21326936000094</v>
      </c>
      <c r="AD140" s="38">
        <f t="shared" ref="AD140:AD145" si="67">AD110-AD125</f>
        <v>-3889.5439485399997</v>
      </c>
      <c r="AE140" s="35">
        <f>AD140-AC140</f>
        <v>-2914.3306791799987</v>
      </c>
      <c r="AF140" s="36">
        <f>AE140/AC140</f>
        <v>2.9884034300441522</v>
      </c>
      <c r="AG140" s="35" t="s">
        <v>32</v>
      </c>
    </row>
    <row r="141" spans="1:33" s="30" customFormat="1" ht="47.25" x14ac:dyDescent="0.25">
      <c r="A141" s="39" t="s">
        <v>339</v>
      </c>
      <c r="B141" s="84" t="s">
        <v>34</v>
      </c>
      <c r="C141" s="41" t="s">
        <v>31</v>
      </c>
      <c r="D141" s="42">
        <f t="shared" ref="D141:E145" si="68">SUM(I141,N141,S141,X141,AC141)</f>
        <v>-3720.3989999999999</v>
      </c>
      <c r="E141" s="42">
        <f t="shared" si="68"/>
        <v>-6429.3887222399999</v>
      </c>
      <c r="F141" s="42">
        <f t="shared" si="61"/>
        <v>-2708.98972224</v>
      </c>
      <c r="G141" s="43">
        <f t="shared" si="62"/>
        <v>0.72814494419550169</v>
      </c>
      <c r="H141" s="42" t="s">
        <v>273</v>
      </c>
      <c r="I141" s="42">
        <f>I111-I126</f>
        <v>-1540.885</v>
      </c>
      <c r="J141" s="42">
        <f t="shared" ref="J141:J145" si="69">J111-J126</f>
        <v>-1622.4256947399999</v>
      </c>
      <c r="K141" s="42">
        <f t="shared" si="63"/>
        <v>-81.540694739999935</v>
      </c>
      <c r="L141" s="43">
        <f t="shared" si="64"/>
        <v>5.2918092356016147E-2</v>
      </c>
      <c r="M141" s="42" t="s">
        <v>274</v>
      </c>
      <c r="N141" s="42" t="s">
        <v>32</v>
      </c>
      <c r="O141" s="42" t="s">
        <v>32</v>
      </c>
      <c r="P141" s="42" t="s">
        <v>32</v>
      </c>
      <c r="Q141" s="43" t="s">
        <v>32</v>
      </c>
      <c r="R141" s="42" t="s">
        <v>32</v>
      </c>
      <c r="S141" s="42">
        <v>-458.96699999999998</v>
      </c>
      <c r="T141" s="42">
        <f>T111-T126</f>
        <v>-669.07018627999992</v>
      </c>
      <c r="U141" s="42">
        <f>T141-S141</f>
        <v>-210.10318627999993</v>
      </c>
      <c r="V141" s="43">
        <f>U141/S141</f>
        <v>0.4577740584399313</v>
      </c>
      <c r="W141" s="42" t="s">
        <v>275</v>
      </c>
      <c r="X141" s="42">
        <f>X111-X126</f>
        <v>-791.04</v>
      </c>
      <c r="Y141" s="42">
        <f t="shared" si="66"/>
        <v>-624.98252836999995</v>
      </c>
      <c r="Z141" s="42">
        <f>Y141-X141</f>
        <v>166.05747163000001</v>
      </c>
      <c r="AA141" s="43">
        <f>Z141/X141</f>
        <v>-0.20992297687853967</v>
      </c>
      <c r="AB141" s="48" t="s">
        <v>276</v>
      </c>
      <c r="AC141" s="42">
        <f>AC111-AC126</f>
        <v>-929.50700000000006</v>
      </c>
      <c r="AD141" s="42">
        <f t="shared" si="67"/>
        <v>-3512.9103128500001</v>
      </c>
      <c r="AE141" s="42">
        <f>AD141-AC141</f>
        <v>-2583.40331285</v>
      </c>
      <c r="AF141" s="43">
        <f>AE141/AC141</f>
        <v>2.7793263663963796</v>
      </c>
      <c r="AG141" s="42" t="s">
        <v>277</v>
      </c>
    </row>
    <row r="142" spans="1:33" s="30" customFormat="1" ht="31.5" x14ac:dyDescent="0.25">
      <c r="A142" s="45" t="s">
        <v>340</v>
      </c>
      <c r="B142" s="62" t="s">
        <v>36</v>
      </c>
      <c r="C142" s="47" t="s">
        <v>31</v>
      </c>
      <c r="D142" s="42">
        <f t="shared" si="68"/>
        <v>-315.32399999999996</v>
      </c>
      <c r="E142" s="42">
        <f t="shared" si="68"/>
        <v>-2878.2435162199999</v>
      </c>
      <c r="F142" s="42">
        <f t="shared" si="61"/>
        <v>-2562.9195162199999</v>
      </c>
      <c r="G142" s="43">
        <f t="shared" si="62"/>
        <v>8.1278923146351065</v>
      </c>
      <c r="H142" s="48" t="s">
        <v>190</v>
      </c>
      <c r="I142" s="48">
        <v>-123.453</v>
      </c>
      <c r="J142" s="48">
        <v>-250.32761002000001</v>
      </c>
      <c r="K142" s="48">
        <f t="shared" si="63"/>
        <v>-126.87461002000001</v>
      </c>
      <c r="L142" s="49">
        <f t="shared" si="64"/>
        <v>1.0277158920398857</v>
      </c>
      <c r="M142" s="48" t="s">
        <v>195</v>
      </c>
      <c r="N142" s="48" t="s">
        <v>32</v>
      </c>
      <c r="O142" s="48" t="s">
        <v>32</v>
      </c>
      <c r="P142" s="48" t="s">
        <v>32</v>
      </c>
      <c r="Q142" s="49" t="s">
        <v>32</v>
      </c>
      <c r="R142" s="48" t="s">
        <v>32</v>
      </c>
      <c r="S142" s="48">
        <v>-191.28</v>
      </c>
      <c r="T142" s="48">
        <f t="shared" si="65"/>
        <v>-484.74654995999998</v>
      </c>
      <c r="U142" s="48">
        <f>T142-S142</f>
        <v>-293.46654995999995</v>
      </c>
      <c r="V142" s="43">
        <f>U142/S142</f>
        <v>1.5342249579673775</v>
      </c>
      <c r="W142" s="48" t="s">
        <v>192</v>
      </c>
      <c r="X142" s="48">
        <f>X112-X127</f>
        <v>-296.04199999999997</v>
      </c>
      <c r="Y142" s="48">
        <f t="shared" si="66"/>
        <v>-55.236371040000002</v>
      </c>
      <c r="Z142" s="42">
        <f>Y142-X142</f>
        <v>240.80562895999998</v>
      </c>
      <c r="AA142" s="43">
        <f>Z142/X142</f>
        <v>-0.81341711297721264</v>
      </c>
      <c r="AB142" s="48" t="s">
        <v>193</v>
      </c>
      <c r="AC142" s="48">
        <f>AC112-AC127</f>
        <v>295.45100000000002</v>
      </c>
      <c r="AD142" s="48">
        <f t="shared" si="67"/>
        <v>-2087.9329852000001</v>
      </c>
      <c r="AE142" s="42">
        <f>AD142-AC142</f>
        <v>-2383.3839852000001</v>
      </c>
      <c r="AF142" s="43">
        <f>AE142/AC142</f>
        <v>-8.0669349069727296</v>
      </c>
      <c r="AG142" s="48" t="s">
        <v>192</v>
      </c>
    </row>
    <row r="143" spans="1:33" s="30" customFormat="1" ht="47.25" x14ac:dyDescent="0.25">
      <c r="A143" s="45" t="s">
        <v>341</v>
      </c>
      <c r="B143" s="62" t="s">
        <v>41</v>
      </c>
      <c r="C143" s="47" t="s">
        <v>31</v>
      </c>
      <c r="D143" s="42">
        <f t="shared" si="68"/>
        <v>-3526.3150000000001</v>
      </c>
      <c r="E143" s="42">
        <f t="shared" si="68"/>
        <v>-3692.8109224399996</v>
      </c>
      <c r="F143" s="42">
        <f t="shared" si="61"/>
        <v>-166.4959224399995</v>
      </c>
      <c r="G143" s="43">
        <f t="shared" si="62"/>
        <v>4.7215272158045864E-2</v>
      </c>
      <c r="H143" s="48" t="s">
        <v>32</v>
      </c>
      <c r="I143" s="48">
        <v>-1538.672</v>
      </c>
      <c r="J143" s="48">
        <v>-1513.7638011399999</v>
      </c>
      <c r="K143" s="48">
        <f t="shared" si="63"/>
        <v>24.908198860000084</v>
      </c>
      <c r="L143" s="49">
        <f t="shared" si="64"/>
        <v>-1.6188114724905688E-2</v>
      </c>
      <c r="M143" s="48" t="s">
        <v>32</v>
      </c>
      <c r="N143" s="48" t="s">
        <v>32</v>
      </c>
      <c r="O143" s="48" t="s">
        <v>32</v>
      </c>
      <c r="P143" s="48" t="s">
        <v>32</v>
      </c>
      <c r="Q143" s="49" t="s">
        <v>32</v>
      </c>
      <c r="R143" s="48" t="s">
        <v>32</v>
      </c>
      <c r="S143" s="48">
        <v>-267.68700000000001</v>
      </c>
      <c r="T143" s="48">
        <f t="shared" si="65"/>
        <v>-184.32363631999999</v>
      </c>
      <c r="U143" s="48">
        <f>T143-S143</f>
        <v>83.36336368000002</v>
      </c>
      <c r="V143" s="43">
        <f>U143/S143</f>
        <v>-0.31142103904933754</v>
      </c>
      <c r="W143" s="48" t="s">
        <v>280</v>
      </c>
      <c r="X143" s="48">
        <f>X113-X128</f>
        <v>-494.99799999999999</v>
      </c>
      <c r="Y143" s="48">
        <f t="shared" si="66"/>
        <v>-569.74615732999996</v>
      </c>
      <c r="Z143" s="42">
        <f>Y143-X143</f>
        <v>-74.74815732999997</v>
      </c>
      <c r="AA143" s="43">
        <f>Z143/X143</f>
        <v>0.15100698857369116</v>
      </c>
      <c r="AB143" s="48" t="s">
        <v>281</v>
      </c>
      <c r="AC143" s="48">
        <f>AC113-AC128</f>
        <v>-1224.9580000000001</v>
      </c>
      <c r="AD143" s="48">
        <f t="shared" si="67"/>
        <v>-1424.97732765</v>
      </c>
      <c r="AE143" s="42">
        <f>AD143-AC143</f>
        <v>-200.01932764999992</v>
      </c>
      <c r="AF143" s="43">
        <f>AE143/AC143</f>
        <v>0.16328668219645073</v>
      </c>
      <c r="AG143" s="48" t="s">
        <v>277</v>
      </c>
    </row>
    <row r="144" spans="1:33" s="30" customFormat="1" ht="31.5" x14ac:dyDescent="0.25">
      <c r="A144" s="45" t="s">
        <v>342</v>
      </c>
      <c r="B144" s="62" t="s">
        <v>44</v>
      </c>
      <c r="C144" s="47" t="s">
        <v>31</v>
      </c>
      <c r="D144" s="42">
        <f t="shared" si="68"/>
        <v>121.24</v>
      </c>
      <c r="E144" s="42">
        <f t="shared" si="68"/>
        <v>141.66571642</v>
      </c>
      <c r="F144" s="42">
        <f t="shared" si="61"/>
        <v>20.425716420000001</v>
      </c>
      <c r="G144" s="43">
        <f t="shared" si="62"/>
        <v>0.16847341158033655</v>
      </c>
      <c r="H144" s="48" t="s">
        <v>283</v>
      </c>
      <c r="I144" s="48">
        <v>121.24</v>
      </c>
      <c r="J144" s="48">
        <f t="shared" ref="J144" si="70">J114-J129</f>
        <v>141.66571642</v>
      </c>
      <c r="K144" s="48">
        <f t="shared" si="63"/>
        <v>20.425716420000001</v>
      </c>
      <c r="L144" s="49">
        <f t="shared" si="64"/>
        <v>0.16847341158033655</v>
      </c>
      <c r="M144" s="48" t="s">
        <v>284</v>
      </c>
      <c r="N144" s="48" t="s">
        <v>32</v>
      </c>
      <c r="O144" s="48" t="s">
        <v>32</v>
      </c>
      <c r="P144" s="48" t="s">
        <v>32</v>
      </c>
      <c r="Q144" s="90" t="s">
        <v>32</v>
      </c>
      <c r="R144" s="48" t="s">
        <v>32</v>
      </c>
      <c r="S144" s="48" t="s">
        <v>32</v>
      </c>
      <c r="T144" s="48" t="s">
        <v>32</v>
      </c>
      <c r="U144" s="48" t="s">
        <v>32</v>
      </c>
      <c r="V144" s="48" t="s">
        <v>32</v>
      </c>
      <c r="W144" s="48" t="s">
        <v>32</v>
      </c>
      <c r="X144" s="48" t="s">
        <v>32</v>
      </c>
      <c r="Y144" s="48" t="s">
        <v>32</v>
      </c>
      <c r="Z144" s="48" t="s">
        <v>32</v>
      </c>
      <c r="AA144" s="48" t="s">
        <v>32</v>
      </c>
      <c r="AB144" s="48" t="s">
        <v>32</v>
      </c>
      <c r="AC144" s="48" t="s">
        <v>32</v>
      </c>
      <c r="AD144" s="48" t="s">
        <v>32</v>
      </c>
      <c r="AE144" s="48" t="s">
        <v>32</v>
      </c>
      <c r="AF144" s="48" t="s">
        <v>32</v>
      </c>
      <c r="AG144" s="48" t="s">
        <v>32</v>
      </c>
    </row>
    <row r="145" spans="1:33" s="30" customFormat="1" x14ac:dyDescent="0.25">
      <c r="A145" s="45" t="s">
        <v>343</v>
      </c>
      <c r="B145" s="63" t="s">
        <v>46</v>
      </c>
      <c r="C145" s="47" t="s">
        <v>31</v>
      </c>
      <c r="D145" s="42">
        <f t="shared" si="68"/>
        <v>0</v>
      </c>
      <c r="E145" s="42">
        <f t="shared" si="68"/>
        <v>0</v>
      </c>
      <c r="F145" s="42">
        <f t="shared" si="61"/>
        <v>0</v>
      </c>
      <c r="G145" s="43">
        <v>0</v>
      </c>
      <c r="H145" s="48" t="s">
        <v>32</v>
      </c>
      <c r="I145" s="48">
        <v>0</v>
      </c>
      <c r="J145" s="48">
        <f t="shared" si="69"/>
        <v>0</v>
      </c>
      <c r="K145" s="48">
        <f t="shared" si="63"/>
        <v>0</v>
      </c>
      <c r="L145" s="49">
        <v>0</v>
      </c>
      <c r="M145" s="48" t="s">
        <v>32</v>
      </c>
      <c r="N145" s="48">
        <v>0</v>
      </c>
      <c r="O145" s="48">
        <v>0</v>
      </c>
      <c r="P145" s="48">
        <f>O145-N145</f>
        <v>0</v>
      </c>
      <c r="Q145" s="49">
        <v>0</v>
      </c>
      <c r="R145" s="48" t="s">
        <v>32</v>
      </c>
      <c r="S145" s="48">
        <v>0</v>
      </c>
      <c r="T145" s="48">
        <f t="shared" si="65"/>
        <v>0</v>
      </c>
      <c r="U145" s="48">
        <f>T145-S145</f>
        <v>0</v>
      </c>
      <c r="V145" s="43">
        <v>0</v>
      </c>
      <c r="W145" s="48" t="s">
        <v>32</v>
      </c>
      <c r="X145" s="48">
        <v>0</v>
      </c>
      <c r="Y145" s="48">
        <f t="shared" si="66"/>
        <v>0</v>
      </c>
      <c r="Z145" s="42">
        <f>Y145-X145</f>
        <v>0</v>
      </c>
      <c r="AA145" s="43">
        <v>0</v>
      </c>
      <c r="AB145" s="48" t="s">
        <v>32</v>
      </c>
      <c r="AC145" s="48">
        <v>0</v>
      </c>
      <c r="AD145" s="48">
        <f t="shared" si="67"/>
        <v>0</v>
      </c>
      <c r="AE145" s="42">
        <f>AD145-AC145</f>
        <v>0</v>
      </c>
      <c r="AF145" s="43">
        <v>0</v>
      </c>
      <c r="AG145" s="48" t="s">
        <v>32</v>
      </c>
    </row>
    <row r="146" spans="1:33" s="30" customFormat="1" x14ac:dyDescent="0.25">
      <c r="A146" s="45" t="s">
        <v>344</v>
      </c>
      <c r="B146" s="63" t="s">
        <v>48</v>
      </c>
      <c r="C146" s="47" t="s">
        <v>31</v>
      </c>
      <c r="D146" s="48" t="s">
        <v>32</v>
      </c>
      <c r="E146" s="48" t="s">
        <v>32</v>
      </c>
      <c r="F146" s="48" t="s">
        <v>32</v>
      </c>
      <c r="G146" s="49" t="s">
        <v>32</v>
      </c>
      <c r="H146" s="48" t="s">
        <v>32</v>
      </c>
      <c r="I146" s="48" t="s">
        <v>32</v>
      </c>
      <c r="J146" s="48" t="s">
        <v>32</v>
      </c>
      <c r="K146" s="48" t="s">
        <v>32</v>
      </c>
      <c r="L146" s="49" t="s">
        <v>32</v>
      </c>
      <c r="M146" s="48" t="s">
        <v>32</v>
      </c>
      <c r="N146" s="48" t="s">
        <v>32</v>
      </c>
      <c r="O146" s="48" t="s">
        <v>32</v>
      </c>
      <c r="P146" s="48" t="s">
        <v>32</v>
      </c>
      <c r="Q146" s="49" t="s">
        <v>32</v>
      </c>
      <c r="R146" s="48" t="s">
        <v>32</v>
      </c>
      <c r="S146" s="48" t="s">
        <v>32</v>
      </c>
      <c r="T146" s="48" t="s">
        <v>32</v>
      </c>
      <c r="U146" s="48" t="s">
        <v>32</v>
      </c>
      <c r="V146" s="48" t="s">
        <v>32</v>
      </c>
      <c r="W146" s="48" t="s">
        <v>32</v>
      </c>
      <c r="X146" s="48" t="s">
        <v>32</v>
      </c>
      <c r="Y146" s="48" t="s">
        <v>32</v>
      </c>
      <c r="Z146" s="48" t="s">
        <v>32</v>
      </c>
      <c r="AA146" s="48" t="s">
        <v>32</v>
      </c>
      <c r="AB146" s="48" t="s">
        <v>32</v>
      </c>
      <c r="AC146" s="48" t="s">
        <v>32</v>
      </c>
      <c r="AD146" s="48" t="s">
        <v>32</v>
      </c>
      <c r="AE146" s="48" t="s">
        <v>32</v>
      </c>
      <c r="AF146" s="48" t="s">
        <v>32</v>
      </c>
      <c r="AG146" s="48" t="s">
        <v>32</v>
      </c>
    </row>
    <row r="147" spans="1:33" s="30" customFormat="1" x14ac:dyDescent="0.25">
      <c r="A147" s="45" t="s">
        <v>345</v>
      </c>
      <c r="B147" s="63" t="s">
        <v>50</v>
      </c>
      <c r="C147" s="47" t="s">
        <v>31</v>
      </c>
      <c r="D147" s="48">
        <f>SUM(I147,N147,S147,X147,AC147)</f>
        <v>0</v>
      </c>
      <c r="E147" s="48">
        <f>SUM(J147,O147,T147,Y147,AD147)</f>
        <v>0</v>
      </c>
      <c r="F147" s="42">
        <f>E147-D147</f>
        <v>0</v>
      </c>
      <c r="G147" s="43">
        <v>0</v>
      </c>
      <c r="H147" s="48" t="s">
        <v>32</v>
      </c>
      <c r="I147" s="48">
        <v>0</v>
      </c>
      <c r="J147" s="48">
        <f>J117-J132</f>
        <v>0</v>
      </c>
      <c r="K147" s="48">
        <f>J147-I147</f>
        <v>0</v>
      </c>
      <c r="L147" s="49">
        <v>0</v>
      </c>
      <c r="M147" s="48" t="s">
        <v>32</v>
      </c>
      <c r="N147" s="48">
        <v>0</v>
      </c>
      <c r="O147" s="48">
        <v>0</v>
      </c>
      <c r="P147" s="48">
        <f>O147-N147</f>
        <v>0</v>
      </c>
      <c r="Q147" s="49">
        <v>0</v>
      </c>
      <c r="R147" s="48" t="s">
        <v>32</v>
      </c>
      <c r="S147" s="48">
        <v>0</v>
      </c>
      <c r="T147" s="48">
        <f>T117-T132</f>
        <v>0</v>
      </c>
      <c r="U147" s="48">
        <f>T147-S147</f>
        <v>0</v>
      </c>
      <c r="V147" s="43">
        <v>0</v>
      </c>
      <c r="W147" s="48" t="s">
        <v>32</v>
      </c>
      <c r="X147" s="48">
        <v>0</v>
      </c>
      <c r="Y147" s="48">
        <f>Y117-Y132</f>
        <v>0</v>
      </c>
      <c r="Z147" s="42">
        <f>Y147-X147</f>
        <v>0</v>
      </c>
      <c r="AA147" s="43">
        <v>0</v>
      </c>
      <c r="AB147" s="48" t="s">
        <v>32</v>
      </c>
      <c r="AC147" s="48">
        <v>0</v>
      </c>
      <c r="AD147" s="48">
        <f>AD117-AD132</f>
        <v>0</v>
      </c>
      <c r="AE147" s="42">
        <f>AD147-AC147</f>
        <v>0</v>
      </c>
      <c r="AF147" s="43">
        <v>0</v>
      </c>
      <c r="AG147" s="48" t="s">
        <v>32</v>
      </c>
    </row>
    <row r="148" spans="1:33" s="30" customFormat="1" ht="47.25" x14ac:dyDescent="0.25">
      <c r="A148" s="45" t="s">
        <v>346</v>
      </c>
      <c r="B148" s="64" t="s">
        <v>52</v>
      </c>
      <c r="C148" s="47" t="s">
        <v>31</v>
      </c>
      <c r="D148" s="48">
        <f>SUM(I148,N148,S148,X148,AC148)</f>
        <v>101.863</v>
      </c>
      <c r="E148" s="48">
        <f>SUM(J148,O148,T148,Y148,AD148)</f>
        <v>142.10850226000002</v>
      </c>
      <c r="F148" s="42">
        <f>E148-D148</f>
        <v>40.245502260000023</v>
      </c>
      <c r="G148" s="43">
        <f>F148/D148</f>
        <v>0.39509441367326725</v>
      </c>
      <c r="H148" s="48" t="s">
        <v>53</v>
      </c>
      <c r="I148" s="48">
        <f>I118-I133</f>
        <v>89.18</v>
      </c>
      <c r="J148" s="48">
        <f>J118-J133</f>
        <v>92.031976639999996</v>
      </c>
      <c r="K148" s="48">
        <f>J148-I148</f>
        <v>2.8519766399999895</v>
      </c>
      <c r="L148" s="49">
        <f>K148/I148</f>
        <v>3.1980002691186248E-2</v>
      </c>
      <c r="M148" s="48" t="s">
        <v>32</v>
      </c>
      <c r="N148" s="48">
        <v>0</v>
      </c>
      <c r="O148" s="48">
        <f>O118-O133</f>
        <v>4.1003691599999996</v>
      </c>
      <c r="P148" s="48">
        <f>O148-N148</f>
        <v>4.1003691599999996</v>
      </c>
      <c r="Q148" s="49">
        <v>1</v>
      </c>
      <c r="R148" s="48" t="s">
        <v>32</v>
      </c>
      <c r="S148" s="48">
        <v>12.683</v>
      </c>
      <c r="T148" s="48">
        <f>T118-T133</f>
        <v>45.99435862</v>
      </c>
      <c r="U148" s="48">
        <f>T148-S148</f>
        <v>33.31135862</v>
      </c>
      <c r="V148" s="43">
        <f>U148/S148</f>
        <v>2.6264573539383429</v>
      </c>
      <c r="W148" s="48" t="s">
        <v>53</v>
      </c>
      <c r="X148" s="48">
        <v>0</v>
      </c>
      <c r="Y148" s="48">
        <v>-4.0119E-4</v>
      </c>
      <c r="Z148" s="42">
        <f>Y148-X148</f>
        <v>-4.0119E-4</v>
      </c>
      <c r="AA148" s="43">
        <v>0</v>
      </c>
      <c r="AB148" s="48" t="s">
        <v>32</v>
      </c>
      <c r="AC148" s="48">
        <f>AC118-AC133</f>
        <v>0</v>
      </c>
      <c r="AD148" s="48">
        <f>AD118-AD133</f>
        <v>-1.7800969999999999E-2</v>
      </c>
      <c r="AE148" s="42">
        <f>AD148-AC148</f>
        <v>-1.7800969999999999E-2</v>
      </c>
      <c r="AF148" s="43">
        <v>-1</v>
      </c>
      <c r="AG148" s="48" t="s">
        <v>32</v>
      </c>
    </row>
    <row r="149" spans="1:33" s="30" customFormat="1" x14ac:dyDescent="0.25">
      <c r="A149" s="45" t="s">
        <v>347</v>
      </c>
      <c r="B149" s="63" t="s">
        <v>56</v>
      </c>
      <c r="C149" s="47" t="s">
        <v>31</v>
      </c>
      <c r="D149" s="48" t="s">
        <v>32</v>
      </c>
      <c r="E149" s="48" t="s">
        <v>32</v>
      </c>
      <c r="F149" s="48" t="s">
        <v>32</v>
      </c>
      <c r="G149" s="49" t="s">
        <v>32</v>
      </c>
      <c r="H149" s="48" t="s">
        <v>32</v>
      </c>
      <c r="I149" s="48" t="s">
        <v>32</v>
      </c>
      <c r="J149" s="48" t="s">
        <v>32</v>
      </c>
      <c r="K149" s="48" t="s">
        <v>32</v>
      </c>
      <c r="L149" s="49" t="s">
        <v>32</v>
      </c>
      <c r="M149" s="48" t="s">
        <v>32</v>
      </c>
      <c r="N149" s="48" t="s">
        <v>32</v>
      </c>
      <c r="O149" s="48" t="s">
        <v>32</v>
      </c>
      <c r="P149" s="48" t="s">
        <v>32</v>
      </c>
      <c r="Q149" s="49" t="s">
        <v>32</v>
      </c>
      <c r="R149" s="48" t="s">
        <v>32</v>
      </c>
      <c r="S149" s="48" t="s">
        <v>32</v>
      </c>
      <c r="T149" s="48" t="s">
        <v>32</v>
      </c>
      <c r="U149" s="48" t="s">
        <v>32</v>
      </c>
      <c r="V149" s="43" t="s">
        <v>32</v>
      </c>
      <c r="W149" s="48" t="s">
        <v>32</v>
      </c>
      <c r="X149" s="48" t="s">
        <v>32</v>
      </c>
      <c r="Y149" s="48" t="s">
        <v>32</v>
      </c>
      <c r="Z149" s="48" t="s">
        <v>32</v>
      </c>
      <c r="AA149" s="48" t="s">
        <v>32</v>
      </c>
      <c r="AB149" s="48" t="s">
        <v>32</v>
      </c>
      <c r="AC149" s="48" t="s">
        <v>32</v>
      </c>
      <c r="AD149" s="48" t="s">
        <v>32</v>
      </c>
      <c r="AE149" s="48" t="s">
        <v>32</v>
      </c>
      <c r="AF149" s="48" t="s">
        <v>32</v>
      </c>
      <c r="AG149" s="48" t="s">
        <v>32</v>
      </c>
    </row>
    <row r="150" spans="1:33" s="30" customFormat="1" ht="78.75" x14ac:dyDescent="0.25">
      <c r="A150" s="45" t="s">
        <v>348</v>
      </c>
      <c r="B150" s="63" t="s">
        <v>58</v>
      </c>
      <c r="C150" s="47" t="s">
        <v>31</v>
      </c>
      <c r="D150" s="48">
        <f>SUM(I150,N150,S150,X150,AC150)</f>
        <v>-1651.1225296599998</v>
      </c>
      <c r="E150" s="48">
        <f>SUM(J150,O150,T150,Y150,AD150)</f>
        <v>-2113.9282641299997</v>
      </c>
      <c r="F150" s="42">
        <f>E150-D150</f>
        <v>-462.80573446999983</v>
      </c>
      <c r="G150" s="43">
        <f>F150/D150</f>
        <v>0.28029763155451648</v>
      </c>
      <c r="H150" s="48" t="s">
        <v>349</v>
      </c>
      <c r="I150" s="48">
        <f>I120-I135</f>
        <v>-751.10205032999988</v>
      </c>
      <c r="J150" s="48">
        <f>J120-J135</f>
        <v>-1160.8089287299999</v>
      </c>
      <c r="K150" s="48">
        <f>J150-I150</f>
        <v>-409.70687840000005</v>
      </c>
      <c r="L150" s="49">
        <f>K150/I150</f>
        <v>0.54547431766428223</v>
      </c>
      <c r="M150" s="48" t="s">
        <v>291</v>
      </c>
      <c r="N150" s="48">
        <v>-86.084005699999992</v>
      </c>
      <c r="O150" s="48">
        <v>0.62170717000000009</v>
      </c>
      <c r="P150" s="48">
        <f>O150-N150</f>
        <v>86.705712869999985</v>
      </c>
      <c r="Q150" s="49">
        <f>P150/N150</f>
        <v>-1.0072220985181222</v>
      </c>
      <c r="R150" s="48" t="s">
        <v>292</v>
      </c>
      <c r="S150" s="48">
        <v>-572.81622896999988</v>
      </c>
      <c r="T150" s="48">
        <f>T120-T135</f>
        <v>-480.15828250999999</v>
      </c>
      <c r="U150" s="48">
        <f>T150-S150</f>
        <v>92.657946459999891</v>
      </c>
      <c r="V150" s="43">
        <f>U150/S150</f>
        <v>-0.16175859162826314</v>
      </c>
      <c r="W150" s="48" t="s">
        <v>293</v>
      </c>
      <c r="X150" s="48">
        <f>X120-X135</f>
        <v>-186.02018508</v>
      </c>
      <c r="Y150" s="48">
        <f>Y120-Y135</f>
        <v>-88.701449510000003</v>
      </c>
      <c r="Z150" s="42">
        <f>Y150-X150</f>
        <v>97.318735570000001</v>
      </c>
      <c r="AA150" s="43">
        <f>Z150/X150</f>
        <v>-0.52316223386266936</v>
      </c>
      <c r="AB150" s="42" t="s">
        <v>294</v>
      </c>
      <c r="AC150" s="48">
        <f>AC120-AC135</f>
        <v>-55.10005958</v>
      </c>
      <c r="AD150" s="48">
        <f>AD120-AD135</f>
        <v>-384.88131054999997</v>
      </c>
      <c r="AE150" s="42">
        <f>AD150-AC150</f>
        <v>-329.78125096999997</v>
      </c>
      <c r="AF150" s="43">
        <f>AE150/AC150</f>
        <v>5.9851341991960867</v>
      </c>
      <c r="AG150" s="48" t="s">
        <v>350</v>
      </c>
    </row>
    <row r="151" spans="1:33" s="30" customFormat="1" ht="31.5" x14ac:dyDescent="0.25">
      <c r="A151" s="45" t="s">
        <v>351</v>
      </c>
      <c r="B151" s="64" t="s">
        <v>62</v>
      </c>
      <c r="C151" s="47" t="s">
        <v>31</v>
      </c>
      <c r="D151" s="48" t="s">
        <v>32</v>
      </c>
      <c r="E151" s="48" t="s">
        <v>32</v>
      </c>
      <c r="F151" s="48" t="s">
        <v>32</v>
      </c>
      <c r="G151" s="49" t="s">
        <v>32</v>
      </c>
      <c r="H151" s="48" t="s">
        <v>32</v>
      </c>
      <c r="I151" s="48" t="s">
        <v>32</v>
      </c>
      <c r="J151" s="48" t="s">
        <v>32</v>
      </c>
      <c r="K151" s="48" t="s">
        <v>32</v>
      </c>
      <c r="L151" s="49" t="s">
        <v>32</v>
      </c>
      <c r="M151" s="48" t="s">
        <v>32</v>
      </c>
      <c r="N151" s="48" t="s">
        <v>32</v>
      </c>
      <c r="O151" s="48" t="s">
        <v>32</v>
      </c>
      <c r="P151" s="48" t="s">
        <v>32</v>
      </c>
      <c r="Q151" s="49" t="s">
        <v>32</v>
      </c>
      <c r="R151" s="48" t="s">
        <v>32</v>
      </c>
      <c r="S151" s="48" t="s">
        <v>32</v>
      </c>
      <c r="T151" s="48" t="s">
        <v>32</v>
      </c>
      <c r="U151" s="48" t="s">
        <v>32</v>
      </c>
      <c r="V151" s="48" t="s">
        <v>32</v>
      </c>
      <c r="W151" s="48" t="s">
        <v>32</v>
      </c>
      <c r="X151" s="48" t="s">
        <v>32</v>
      </c>
      <c r="Y151" s="48" t="s">
        <v>32</v>
      </c>
      <c r="Z151" s="48" t="s">
        <v>32</v>
      </c>
      <c r="AA151" s="48" t="s">
        <v>32</v>
      </c>
      <c r="AB151" s="48" t="s">
        <v>32</v>
      </c>
      <c r="AC151" s="48" t="s">
        <v>32</v>
      </c>
      <c r="AD151" s="48" t="s">
        <v>32</v>
      </c>
      <c r="AE151" s="48" t="s">
        <v>32</v>
      </c>
      <c r="AF151" s="48" t="s">
        <v>32</v>
      </c>
      <c r="AG151" s="48" t="s">
        <v>32</v>
      </c>
    </row>
    <row r="152" spans="1:33" s="30" customFormat="1" x14ac:dyDescent="0.25">
      <c r="A152" s="45" t="s">
        <v>352</v>
      </c>
      <c r="B152" s="65" t="s">
        <v>64</v>
      </c>
      <c r="C152" s="47" t="s">
        <v>31</v>
      </c>
      <c r="D152" s="48" t="s">
        <v>32</v>
      </c>
      <c r="E152" s="48" t="s">
        <v>32</v>
      </c>
      <c r="F152" s="48" t="s">
        <v>32</v>
      </c>
      <c r="G152" s="49" t="s">
        <v>32</v>
      </c>
      <c r="H152" s="48" t="s">
        <v>32</v>
      </c>
      <c r="I152" s="48" t="s">
        <v>32</v>
      </c>
      <c r="J152" s="48" t="s">
        <v>32</v>
      </c>
      <c r="K152" s="48" t="s">
        <v>32</v>
      </c>
      <c r="L152" s="49" t="s">
        <v>32</v>
      </c>
      <c r="M152" s="48" t="s">
        <v>32</v>
      </c>
      <c r="N152" s="48" t="s">
        <v>32</v>
      </c>
      <c r="O152" s="48" t="s">
        <v>32</v>
      </c>
      <c r="P152" s="48" t="s">
        <v>32</v>
      </c>
      <c r="Q152" s="49" t="s">
        <v>32</v>
      </c>
      <c r="R152" s="48" t="s">
        <v>32</v>
      </c>
      <c r="S152" s="48" t="s">
        <v>32</v>
      </c>
      <c r="T152" s="48" t="s">
        <v>32</v>
      </c>
      <c r="U152" s="48" t="s">
        <v>32</v>
      </c>
      <c r="V152" s="48" t="s">
        <v>32</v>
      </c>
      <c r="W152" s="48" t="s">
        <v>32</v>
      </c>
      <c r="X152" s="48" t="s">
        <v>32</v>
      </c>
      <c r="Y152" s="48" t="s">
        <v>32</v>
      </c>
      <c r="Z152" s="48" t="s">
        <v>32</v>
      </c>
      <c r="AA152" s="48" t="s">
        <v>32</v>
      </c>
      <c r="AB152" s="48" t="s">
        <v>32</v>
      </c>
      <c r="AC152" s="48" t="s">
        <v>32</v>
      </c>
      <c r="AD152" s="48" t="s">
        <v>32</v>
      </c>
      <c r="AE152" s="48" t="s">
        <v>32</v>
      </c>
      <c r="AF152" s="48" t="s">
        <v>32</v>
      </c>
      <c r="AG152" s="48" t="s">
        <v>32</v>
      </c>
    </row>
    <row r="153" spans="1:33" s="30" customFormat="1" x14ac:dyDescent="0.25">
      <c r="A153" s="45" t="s">
        <v>353</v>
      </c>
      <c r="B153" s="65" t="s">
        <v>66</v>
      </c>
      <c r="C153" s="47" t="s">
        <v>31</v>
      </c>
      <c r="D153" s="48" t="s">
        <v>32</v>
      </c>
      <c r="E153" s="48" t="s">
        <v>32</v>
      </c>
      <c r="F153" s="48" t="s">
        <v>32</v>
      </c>
      <c r="G153" s="49" t="s">
        <v>32</v>
      </c>
      <c r="H153" s="48" t="s">
        <v>32</v>
      </c>
      <c r="I153" s="48" t="s">
        <v>32</v>
      </c>
      <c r="J153" s="48" t="s">
        <v>32</v>
      </c>
      <c r="K153" s="48" t="s">
        <v>32</v>
      </c>
      <c r="L153" s="49" t="s">
        <v>32</v>
      </c>
      <c r="M153" s="48" t="s">
        <v>32</v>
      </c>
      <c r="N153" s="48" t="s">
        <v>32</v>
      </c>
      <c r="O153" s="48" t="s">
        <v>32</v>
      </c>
      <c r="P153" s="48" t="s">
        <v>32</v>
      </c>
      <c r="Q153" s="49" t="s">
        <v>32</v>
      </c>
      <c r="R153" s="48" t="s">
        <v>32</v>
      </c>
      <c r="S153" s="48" t="s">
        <v>32</v>
      </c>
      <c r="T153" s="48" t="s">
        <v>32</v>
      </c>
      <c r="U153" s="48" t="s">
        <v>32</v>
      </c>
      <c r="V153" s="48" t="s">
        <v>32</v>
      </c>
      <c r="W153" s="48" t="s">
        <v>32</v>
      </c>
      <c r="X153" s="48" t="s">
        <v>32</v>
      </c>
      <c r="Y153" s="48" t="s">
        <v>32</v>
      </c>
      <c r="Z153" s="48" t="s">
        <v>32</v>
      </c>
      <c r="AA153" s="48" t="s">
        <v>32</v>
      </c>
      <c r="AB153" s="48" t="s">
        <v>32</v>
      </c>
      <c r="AC153" s="48" t="s">
        <v>32</v>
      </c>
      <c r="AD153" s="48" t="s">
        <v>32</v>
      </c>
      <c r="AE153" s="48" t="s">
        <v>32</v>
      </c>
      <c r="AF153" s="48" t="s">
        <v>32</v>
      </c>
      <c r="AG153" s="48" t="s">
        <v>32</v>
      </c>
    </row>
    <row r="154" spans="1:33" s="30" customFormat="1" ht="63.75" thickBot="1" x14ac:dyDescent="0.3">
      <c r="A154" s="52" t="s">
        <v>354</v>
      </c>
      <c r="B154" s="88" t="s">
        <v>68</v>
      </c>
      <c r="C154" s="54" t="s">
        <v>31</v>
      </c>
      <c r="D154" s="48">
        <f t="shared" ref="D154:E159" si="71">SUM(I154,N154,S154,X154,AC154)</f>
        <v>-368.21947033999993</v>
      </c>
      <c r="E154" s="55">
        <f t="shared" si="71"/>
        <v>2299.9257702700002</v>
      </c>
      <c r="F154" s="42">
        <f t="shared" ref="F154:F159" si="72">E154-D154</f>
        <v>2668.1452406100002</v>
      </c>
      <c r="G154" s="43">
        <f>F154/D154</f>
        <v>-7.2460732132017238</v>
      </c>
      <c r="H154" s="55" t="s">
        <v>355</v>
      </c>
      <c r="I154" s="48">
        <f>I124-I139</f>
        <v>506.84734215000003</v>
      </c>
      <c r="J154" s="48">
        <f>J124-J139</f>
        <v>3182.8166883200001</v>
      </c>
      <c r="K154" s="55">
        <f t="shared" ref="K154:K159" si="73">J154-I154</f>
        <v>2675.9693461699999</v>
      </c>
      <c r="L154" s="56">
        <f>K154/I154</f>
        <v>5.2796357475581956</v>
      </c>
      <c r="M154" s="48" t="s">
        <v>356</v>
      </c>
      <c r="N154" s="48">
        <v>-67.102358759999987</v>
      </c>
      <c r="O154" s="48">
        <v>-53.783132930000001</v>
      </c>
      <c r="P154" s="55">
        <f t="shared" ref="P154:P159" si="74">O154-N154</f>
        <v>13.319225829999986</v>
      </c>
      <c r="Q154" s="56">
        <f>P154/N154</f>
        <v>-0.19849117193685947</v>
      </c>
      <c r="R154" s="55" t="s">
        <v>357</v>
      </c>
      <c r="S154" s="48">
        <v>-821.94924394999998</v>
      </c>
      <c r="T154" s="48">
        <f>T124-T139</f>
        <v>-900.07207315999995</v>
      </c>
      <c r="U154" s="55">
        <f t="shared" ref="U154:U159" si="75">T154-S154</f>
        <v>-78.122829209999963</v>
      </c>
      <c r="V154" s="43">
        <f>U154/S154</f>
        <v>9.5045807006974084E-2</v>
      </c>
      <c r="W154" s="55" t="s">
        <v>301</v>
      </c>
      <c r="X154" s="48">
        <f>X124-X139</f>
        <v>4.5910000000000002</v>
      </c>
      <c r="Y154" s="48">
        <f>Y124-Y139</f>
        <v>62.69881221</v>
      </c>
      <c r="Z154" s="42">
        <f t="shared" ref="Z154:Z159" si="76">Y154-X154</f>
        <v>58.107812209999999</v>
      </c>
      <c r="AA154" s="43">
        <f>Z154/X154</f>
        <v>12.656896582443911</v>
      </c>
      <c r="AB154" s="42" t="s">
        <v>302</v>
      </c>
      <c r="AC154" s="48">
        <f>AC124-AC139</f>
        <v>9.3937902199999996</v>
      </c>
      <c r="AD154" s="48">
        <f>AD124-AD139</f>
        <v>8.2654758299999997</v>
      </c>
      <c r="AE154" s="42">
        <f t="shared" ref="AE154:AE159" si="77">AD154-AC154</f>
        <v>-1.1283143899999999</v>
      </c>
      <c r="AF154" s="43">
        <f>AE154/AC154</f>
        <v>-0.12011279404534116</v>
      </c>
      <c r="AG154" s="55" t="s">
        <v>214</v>
      </c>
    </row>
    <row r="155" spans="1:33" s="30" customFormat="1" ht="16.5" thickBot="1" x14ac:dyDescent="0.3">
      <c r="A155" s="58" t="s">
        <v>358</v>
      </c>
      <c r="B155" s="59" t="s">
        <v>359</v>
      </c>
      <c r="C155" s="60" t="s">
        <v>31</v>
      </c>
      <c r="D155" s="35">
        <f t="shared" si="71"/>
        <v>0</v>
      </c>
      <c r="E155" s="35">
        <f t="shared" si="71"/>
        <v>0</v>
      </c>
      <c r="F155" s="35">
        <f t="shared" si="72"/>
        <v>0</v>
      </c>
      <c r="G155" s="36">
        <v>0</v>
      </c>
      <c r="H155" s="35" t="s">
        <v>32</v>
      </c>
      <c r="I155" s="35">
        <v>0</v>
      </c>
      <c r="J155" s="35">
        <v>0</v>
      </c>
      <c r="K155" s="35">
        <f t="shared" si="73"/>
        <v>0</v>
      </c>
      <c r="L155" s="36">
        <v>0</v>
      </c>
      <c r="M155" s="35" t="s">
        <v>32</v>
      </c>
      <c r="N155" s="35">
        <v>0</v>
      </c>
      <c r="O155" s="35">
        <v>0</v>
      </c>
      <c r="P155" s="35">
        <f t="shared" si="74"/>
        <v>0</v>
      </c>
      <c r="Q155" s="36">
        <v>0</v>
      </c>
      <c r="R155" s="35" t="s">
        <v>32</v>
      </c>
      <c r="S155" s="35">
        <v>0</v>
      </c>
      <c r="T155" s="35">
        <v>0</v>
      </c>
      <c r="U155" s="35">
        <f t="shared" si="75"/>
        <v>0</v>
      </c>
      <c r="V155" s="36">
        <v>0</v>
      </c>
      <c r="W155" s="35" t="s">
        <v>32</v>
      </c>
      <c r="X155" s="35">
        <v>0</v>
      </c>
      <c r="Y155" s="35">
        <v>0</v>
      </c>
      <c r="Z155" s="35">
        <f t="shared" si="76"/>
        <v>0</v>
      </c>
      <c r="AA155" s="36">
        <v>0</v>
      </c>
      <c r="AB155" s="35" t="s">
        <v>32</v>
      </c>
      <c r="AC155" s="35">
        <v>0</v>
      </c>
      <c r="AD155" s="35">
        <v>0</v>
      </c>
      <c r="AE155" s="35">
        <f t="shared" si="77"/>
        <v>0</v>
      </c>
      <c r="AF155" s="36">
        <v>0</v>
      </c>
      <c r="AG155" s="35" t="s">
        <v>32</v>
      </c>
    </row>
    <row r="156" spans="1:33" s="30" customFormat="1" x14ac:dyDescent="0.25">
      <c r="A156" s="39" t="s">
        <v>360</v>
      </c>
      <c r="B156" s="84" t="s">
        <v>361</v>
      </c>
      <c r="C156" s="41" t="s">
        <v>31</v>
      </c>
      <c r="D156" s="42">
        <f t="shared" si="71"/>
        <v>0</v>
      </c>
      <c r="E156" s="42">
        <f t="shared" si="71"/>
        <v>0</v>
      </c>
      <c r="F156" s="42">
        <f t="shared" si="72"/>
        <v>0</v>
      </c>
      <c r="G156" s="43">
        <v>0</v>
      </c>
      <c r="H156" s="42" t="s">
        <v>32</v>
      </c>
      <c r="I156" s="42">
        <v>0</v>
      </c>
      <c r="J156" s="42">
        <v>0</v>
      </c>
      <c r="K156" s="42">
        <f t="shared" si="73"/>
        <v>0</v>
      </c>
      <c r="L156" s="43">
        <v>0</v>
      </c>
      <c r="M156" s="42" t="s">
        <v>32</v>
      </c>
      <c r="N156" s="42">
        <v>0</v>
      </c>
      <c r="O156" s="42">
        <v>0</v>
      </c>
      <c r="P156" s="42">
        <f t="shared" si="74"/>
        <v>0</v>
      </c>
      <c r="Q156" s="43">
        <v>0</v>
      </c>
      <c r="R156" s="42" t="s">
        <v>32</v>
      </c>
      <c r="S156" s="42">
        <v>0</v>
      </c>
      <c r="T156" s="42">
        <v>0</v>
      </c>
      <c r="U156" s="42">
        <f t="shared" si="75"/>
        <v>0</v>
      </c>
      <c r="V156" s="43">
        <v>0</v>
      </c>
      <c r="W156" s="42" t="s">
        <v>32</v>
      </c>
      <c r="X156" s="42">
        <v>0</v>
      </c>
      <c r="Y156" s="42">
        <v>0</v>
      </c>
      <c r="Z156" s="42">
        <f t="shared" si="76"/>
        <v>0</v>
      </c>
      <c r="AA156" s="43">
        <v>0</v>
      </c>
      <c r="AB156" s="42" t="s">
        <v>32</v>
      </c>
      <c r="AC156" s="42">
        <v>0</v>
      </c>
      <c r="AD156" s="42">
        <v>0</v>
      </c>
      <c r="AE156" s="42">
        <f t="shared" si="77"/>
        <v>0</v>
      </c>
      <c r="AF156" s="43">
        <v>0</v>
      </c>
      <c r="AG156" s="42" t="s">
        <v>32</v>
      </c>
    </row>
    <row r="157" spans="1:33" s="30" customFormat="1" x14ac:dyDescent="0.25">
      <c r="A157" s="45" t="s">
        <v>362</v>
      </c>
      <c r="B157" s="64" t="s">
        <v>363</v>
      </c>
      <c r="C157" s="47" t="s">
        <v>31</v>
      </c>
      <c r="D157" s="48">
        <f t="shared" si="71"/>
        <v>0</v>
      </c>
      <c r="E157" s="48">
        <f t="shared" si="71"/>
        <v>0</v>
      </c>
      <c r="F157" s="48">
        <f t="shared" si="72"/>
        <v>0</v>
      </c>
      <c r="G157" s="49">
        <v>0</v>
      </c>
      <c r="H157" s="48" t="s">
        <v>32</v>
      </c>
      <c r="I157" s="48">
        <v>0</v>
      </c>
      <c r="J157" s="48">
        <v>0</v>
      </c>
      <c r="K157" s="48">
        <f t="shared" si="73"/>
        <v>0</v>
      </c>
      <c r="L157" s="49">
        <v>0</v>
      </c>
      <c r="M157" s="48" t="s">
        <v>32</v>
      </c>
      <c r="N157" s="48">
        <v>0</v>
      </c>
      <c r="O157" s="48">
        <v>0</v>
      </c>
      <c r="P157" s="48">
        <f t="shared" si="74"/>
        <v>0</v>
      </c>
      <c r="Q157" s="49">
        <v>0</v>
      </c>
      <c r="R157" s="48" t="s">
        <v>32</v>
      </c>
      <c r="S157" s="48">
        <v>0</v>
      </c>
      <c r="T157" s="48">
        <v>0</v>
      </c>
      <c r="U157" s="48">
        <f t="shared" si="75"/>
        <v>0</v>
      </c>
      <c r="V157" s="49">
        <v>0</v>
      </c>
      <c r="W157" s="48" t="s">
        <v>32</v>
      </c>
      <c r="X157" s="48">
        <v>0</v>
      </c>
      <c r="Y157" s="48">
        <v>0</v>
      </c>
      <c r="Z157" s="48">
        <f t="shared" si="76"/>
        <v>0</v>
      </c>
      <c r="AA157" s="49">
        <v>0</v>
      </c>
      <c r="AB157" s="48" t="s">
        <v>32</v>
      </c>
      <c r="AC157" s="48">
        <v>0</v>
      </c>
      <c r="AD157" s="48">
        <v>0</v>
      </c>
      <c r="AE157" s="48">
        <f t="shared" si="77"/>
        <v>0</v>
      </c>
      <c r="AF157" s="49">
        <v>0</v>
      </c>
      <c r="AG157" s="48" t="s">
        <v>32</v>
      </c>
    </row>
    <row r="158" spans="1:33" s="30" customFormat="1" x14ac:dyDescent="0.25">
      <c r="A158" s="45" t="s">
        <v>364</v>
      </c>
      <c r="B158" s="64" t="s">
        <v>365</v>
      </c>
      <c r="C158" s="47" t="s">
        <v>31</v>
      </c>
      <c r="D158" s="48">
        <f t="shared" si="71"/>
        <v>0</v>
      </c>
      <c r="E158" s="48">
        <f t="shared" si="71"/>
        <v>0</v>
      </c>
      <c r="F158" s="48">
        <f t="shared" si="72"/>
        <v>0</v>
      </c>
      <c r="G158" s="49">
        <v>0</v>
      </c>
      <c r="H158" s="48" t="s">
        <v>32</v>
      </c>
      <c r="I158" s="48">
        <v>0</v>
      </c>
      <c r="J158" s="48">
        <v>0</v>
      </c>
      <c r="K158" s="48">
        <f t="shared" si="73"/>
        <v>0</v>
      </c>
      <c r="L158" s="49">
        <v>0</v>
      </c>
      <c r="M158" s="48" t="s">
        <v>32</v>
      </c>
      <c r="N158" s="48">
        <v>0</v>
      </c>
      <c r="O158" s="48">
        <v>0</v>
      </c>
      <c r="P158" s="48">
        <f t="shared" si="74"/>
        <v>0</v>
      </c>
      <c r="Q158" s="49">
        <v>0</v>
      </c>
      <c r="R158" s="48" t="s">
        <v>32</v>
      </c>
      <c r="S158" s="48">
        <v>0</v>
      </c>
      <c r="T158" s="48">
        <v>0</v>
      </c>
      <c r="U158" s="48">
        <f t="shared" si="75"/>
        <v>0</v>
      </c>
      <c r="V158" s="49">
        <v>0</v>
      </c>
      <c r="W158" s="48" t="s">
        <v>32</v>
      </c>
      <c r="X158" s="48">
        <v>0</v>
      </c>
      <c r="Y158" s="48">
        <v>0</v>
      </c>
      <c r="Z158" s="48">
        <f t="shared" si="76"/>
        <v>0</v>
      </c>
      <c r="AA158" s="49">
        <v>0</v>
      </c>
      <c r="AB158" s="48" t="s">
        <v>32</v>
      </c>
      <c r="AC158" s="48">
        <v>0</v>
      </c>
      <c r="AD158" s="48">
        <v>0</v>
      </c>
      <c r="AE158" s="48">
        <f t="shared" si="77"/>
        <v>0</v>
      </c>
      <c r="AF158" s="49">
        <v>0</v>
      </c>
      <c r="AG158" s="48" t="s">
        <v>32</v>
      </c>
    </row>
    <row r="159" spans="1:33" s="30" customFormat="1" ht="16.5" thickBot="1" x14ac:dyDescent="0.3">
      <c r="A159" s="52" t="s">
        <v>366</v>
      </c>
      <c r="B159" s="85" t="s">
        <v>367</v>
      </c>
      <c r="C159" s="54" t="s">
        <v>31</v>
      </c>
      <c r="D159" s="48">
        <f t="shared" si="71"/>
        <v>0</v>
      </c>
      <c r="E159" s="48">
        <f t="shared" si="71"/>
        <v>0</v>
      </c>
      <c r="F159" s="80">
        <f t="shared" si="72"/>
        <v>0</v>
      </c>
      <c r="G159" s="81">
        <v>0</v>
      </c>
      <c r="H159" s="80" t="s">
        <v>32</v>
      </c>
      <c r="I159" s="80">
        <v>0</v>
      </c>
      <c r="J159" s="80">
        <v>0</v>
      </c>
      <c r="K159" s="80">
        <f t="shared" si="73"/>
        <v>0</v>
      </c>
      <c r="L159" s="81">
        <v>0</v>
      </c>
      <c r="M159" s="80" t="s">
        <v>32</v>
      </c>
      <c r="N159" s="80">
        <v>0</v>
      </c>
      <c r="O159" s="80">
        <v>0</v>
      </c>
      <c r="P159" s="80">
        <f t="shared" si="74"/>
        <v>0</v>
      </c>
      <c r="Q159" s="81">
        <v>0</v>
      </c>
      <c r="R159" s="80" t="s">
        <v>32</v>
      </c>
      <c r="S159" s="80">
        <v>0</v>
      </c>
      <c r="T159" s="80">
        <v>0</v>
      </c>
      <c r="U159" s="80">
        <f t="shared" si="75"/>
        <v>0</v>
      </c>
      <c r="V159" s="81">
        <v>0</v>
      </c>
      <c r="W159" s="80" t="s">
        <v>32</v>
      </c>
      <c r="X159" s="80">
        <v>0</v>
      </c>
      <c r="Y159" s="80">
        <v>0</v>
      </c>
      <c r="Z159" s="80">
        <f t="shared" si="76"/>
        <v>0</v>
      </c>
      <c r="AA159" s="81">
        <v>0</v>
      </c>
      <c r="AB159" s="80" t="s">
        <v>32</v>
      </c>
      <c r="AC159" s="80">
        <v>0</v>
      </c>
      <c r="AD159" s="80">
        <v>0</v>
      </c>
      <c r="AE159" s="80">
        <f t="shared" si="77"/>
        <v>0</v>
      </c>
      <c r="AF159" s="81">
        <v>0</v>
      </c>
      <c r="AG159" s="80" t="s">
        <v>32</v>
      </c>
    </row>
    <row r="160" spans="1:33" s="30" customFormat="1" ht="16.5" thickBot="1" x14ac:dyDescent="0.3">
      <c r="A160" s="58" t="s">
        <v>368</v>
      </c>
      <c r="B160" s="59" t="s">
        <v>178</v>
      </c>
      <c r="C160" s="60" t="s">
        <v>32</v>
      </c>
      <c r="D160" s="35" t="s">
        <v>32</v>
      </c>
      <c r="E160" s="35" t="s">
        <v>32</v>
      </c>
      <c r="F160" s="35" t="s">
        <v>32</v>
      </c>
      <c r="G160" s="36" t="s">
        <v>32</v>
      </c>
      <c r="H160" s="35" t="s">
        <v>32</v>
      </c>
      <c r="I160" s="35" t="s">
        <v>32</v>
      </c>
      <c r="J160" s="35" t="s">
        <v>32</v>
      </c>
      <c r="K160" s="35" t="s">
        <v>32</v>
      </c>
      <c r="L160" s="36" t="s">
        <v>32</v>
      </c>
      <c r="M160" s="35" t="s">
        <v>32</v>
      </c>
      <c r="N160" s="35" t="s">
        <v>32</v>
      </c>
      <c r="O160" s="35" t="s">
        <v>32</v>
      </c>
      <c r="P160" s="35" t="s">
        <v>32</v>
      </c>
      <c r="Q160" s="36" t="s">
        <v>32</v>
      </c>
      <c r="R160" s="35" t="s">
        <v>32</v>
      </c>
      <c r="S160" s="35" t="s">
        <v>32</v>
      </c>
      <c r="T160" s="35" t="s">
        <v>32</v>
      </c>
      <c r="U160" s="35" t="s">
        <v>32</v>
      </c>
      <c r="V160" s="36" t="s">
        <v>32</v>
      </c>
      <c r="W160" s="35" t="s">
        <v>32</v>
      </c>
      <c r="X160" s="35" t="s">
        <v>32</v>
      </c>
      <c r="Y160" s="35" t="s">
        <v>32</v>
      </c>
      <c r="Z160" s="35" t="s">
        <v>32</v>
      </c>
      <c r="AA160" s="36" t="s">
        <v>32</v>
      </c>
      <c r="AB160" s="35" t="s">
        <v>32</v>
      </c>
      <c r="AC160" s="35" t="s">
        <v>32</v>
      </c>
      <c r="AD160" s="35" t="s">
        <v>32</v>
      </c>
      <c r="AE160" s="35" t="s">
        <v>32</v>
      </c>
      <c r="AF160" s="36" t="s">
        <v>32</v>
      </c>
      <c r="AG160" s="35" t="s">
        <v>32</v>
      </c>
    </row>
    <row r="161" spans="1:33" s="30" customFormat="1" ht="31.5" x14ac:dyDescent="0.25">
      <c r="A161" s="39" t="s">
        <v>369</v>
      </c>
      <c r="B161" s="84" t="s">
        <v>370</v>
      </c>
      <c r="C161" s="41" t="s">
        <v>31</v>
      </c>
      <c r="D161" s="42">
        <f>D110+D106+D70</f>
        <v>-1177.5529999999899</v>
      </c>
      <c r="E161" s="42">
        <f>E110+E106+E70</f>
        <v>-1121.2663558100116</v>
      </c>
      <c r="F161" s="42">
        <f t="shared" ref="F161:F166" si="78">E161-D161</f>
        <v>56.286644189978233</v>
      </c>
      <c r="G161" s="43">
        <f t="shared" ref="G161:G166" si="79">F161/D161</f>
        <v>-4.7799669475580904E-2</v>
      </c>
      <c r="H161" s="42" t="s">
        <v>371</v>
      </c>
      <c r="I161" s="91">
        <f>I110+I106+I70</f>
        <v>748.82099999999991</v>
      </c>
      <c r="J161" s="42">
        <f>J110+J106+J70</f>
        <v>3381.9852155300105</v>
      </c>
      <c r="K161" s="42">
        <f t="shared" ref="K161:K166" si="80">J161-I161</f>
        <v>2633.1642155300106</v>
      </c>
      <c r="L161" s="43">
        <f t="shared" ref="L161:L166" si="81">K161/I161</f>
        <v>3.5164134226070192</v>
      </c>
      <c r="M161" s="42" t="s">
        <v>32</v>
      </c>
      <c r="N161" s="42">
        <f>N110+N106+N70</f>
        <v>-167.26799999999997</v>
      </c>
      <c r="O161" s="42">
        <f>O110+O106+O70</f>
        <v>2.905217250000014</v>
      </c>
      <c r="P161" s="42">
        <f t="shared" ref="P161:P166" si="82">O161-N161</f>
        <v>170.17321724999999</v>
      </c>
      <c r="Q161" s="43">
        <f t="shared" ref="Q161:Q166" si="83">P161/N161</f>
        <v>-1.0173686374560587</v>
      </c>
      <c r="R161" s="42" t="s">
        <v>32</v>
      </c>
      <c r="S161" s="42">
        <v>-686.44799999999839</v>
      </c>
      <c r="T161" s="42">
        <f>T110+T106+T70</f>
        <v>-794.10587192000025</v>
      </c>
      <c r="U161" s="42">
        <f t="shared" ref="U161:U166" si="84">T161-S161</f>
        <v>-107.65787192000187</v>
      </c>
      <c r="V161" s="43">
        <f t="shared" ref="V161:V166" si="85">U161/S161</f>
        <v>0.15683325163741771</v>
      </c>
      <c r="W161" s="42" t="s">
        <v>32</v>
      </c>
      <c r="X161" s="42">
        <f>X110+X106+X70</f>
        <v>-719.14599999999814</v>
      </c>
      <c r="Y161" s="42">
        <f>Y110+Y106+Y70</f>
        <v>-301.73933495999802</v>
      </c>
      <c r="Z161" s="42">
        <f t="shared" ref="Z161:Z166" si="86">Y161-X161</f>
        <v>417.40666504000012</v>
      </c>
      <c r="AA161" s="43">
        <f t="shared" ref="AA161:AA166" si="87">Z161/X161</f>
        <v>-0.5804199217405106</v>
      </c>
      <c r="AB161" s="42" t="s">
        <v>32</v>
      </c>
      <c r="AC161" s="42">
        <f>AC110+AC106+AC70</f>
        <v>-353.51200000000085</v>
      </c>
      <c r="AD161" s="42">
        <f>AD110+AD106+AD70</f>
        <v>-3410.3115817099997</v>
      </c>
      <c r="AE161" s="42">
        <f t="shared" ref="AE161:AE166" si="88">AD161-AC161</f>
        <v>-3056.7995817099991</v>
      </c>
      <c r="AF161" s="43">
        <f t="shared" ref="AF161:AF166" si="89">AE161/AC161</f>
        <v>8.6469471523172956</v>
      </c>
      <c r="AG161" s="42" t="s">
        <v>32</v>
      </c>
    </row>
    <row r="162" spans="1:33" s="30" customFormat="1" x14ac:dyDescent="0.25">
      <c r="A162" s="45" t="s">
        <v>372</v>
      </c>
      <c r="B162" s="64" t="s">
        <v>373</v>
      </c>
      <c r="C162" s="47" t="s">
        <v>31</v>
      </c>
      <c r="D162" s="42">
        <f t="shared" ref="D162:E165" si="90">SUM(I162,N162,S162,X162,AC162)</f>
        <v>38883.633000000002</v>
      </c>
      <c r="E162" s="42">
        <f t="shared" si="90"/>
        <v>38883.633000000002</v>
      </c>
      <c r="F162" s="42">
        <f t="shared" si="78"/>
        <v>0</v>
      </c>
      <c r="G162" s="43">
        <f t="shared" si="79"/>
        <v>0</v>
      </c>
      <c r="H162" s="50" t="s">
        <v>32</v>
      </c>
      <c r="I162" s="50">
        <v>8746.5738819133221</v>
      </c>
      <c r="J162" s="50">
        <v>8746.5738819133221</v>
      </c>
      <c r="K162" s="42">
        <f t="shared" si="80"/>
        <v>0</v>
      </c>
      <c r="L162" s="43">
        <f t="shared" si="81"/>
        <v>0</v>
      </c>
      <c r="M162" s="50" t="s">
        <v>32</v>
      </c>
      <c r="N162" s="50">
        <v>1732.3339303135897</v>
      </c>
      <c r="O162" s="50">
        <v>1732.3339303135897</v>
      </c>
      <c r="P162" s="50">
        <f t="shared" si="82"/>
        <v>0</v>
      </c>
      <c r="Q162" s="89">
        <f t="shared" si="83"/>
        <v>0</v>
      </c>
      <c r="R162" s="50" t="s">
        <v>32</v>
      </c>
      <c r="S162" s="50">
        <v>15981.361014187383</v>
      </c>
      <c r="T162" s="50">
        <v>15981.361014187383</v>
      </c>
      <c r="U162" s="42">
        <f t="shared" si="84"/>
        <v>0</v>
      </c>
      <c r="V162" s="43">
        <f t="shared" si="85"/>
        <v>0</v>
      </c>
      <c r="W162" s="50" t="s">
        <v>32</v>
      </c>
      <c r="X162" s="50">
        <v>2702.3846914192682</v>
      </c>
      <c r="Y162" s="50">
        <v>2702.3846914192682</v>
      </c>
      <c r="Z162" s="50">
        <f t="shared" si="86"/>
        <v>0</v>
      </c>
      <c r="AA162" s="89">
        <f t="shared" si="87"/>
        <v>0</v>
      </c>
      <c r="AB162" s="50" t="s">
        <v>32</v>
      </c>
      <c r="AC162" s="50">
        <v>9720.97948216644</v>
      </c>
      <c r="AD162" s="50">
        <v>9720.97948216644</v>
      </c>
      <c r="AE162" s="42">
        <f t="shared" si="88"/>
        <v>0</v>
      </c>
      <c r="AF162" s="43">
        <f t="shared" si="89"/>
        <v>0</v>
      </c>
      <c r="AG162" s="50" t="s">
        <v>32</v>
      </c>
    </row>
    <row r="163" spans="1:33" s="30" customFormat="1" x14ac:dyDescent="0.25">
      <c r="A163" s="45" t="s">
        <v>374</v>
      </c>
      <c r="B163" s="62" t="s">
        <v>375</v>
      </c>
      <c r="C163" s="47" t="s">
        <v>31</v>
      </c>
      <c r="D163" s="42">
        <f t="shared" si="90"/>
        <v>16017.122999999996</v>
      </c>
      <c r="E163" s="42">
        <f t="shared" si="90"/>
        <v>16017.122999999996</v>
      </c>
      <c r="F163" s="42">
        <f t="shared" si="78"/>
        <v>0</v>
      </c>
      <c r="G163" s="43">
        <f t="shared" si="79"/>
        <v>0</v>
      </c>
      <c r="H163" s="50" t="s">
        <v>32</v>
      </c>
      <c r="I163" s="50">
        <v>3614.6149743218148</v>
      </c>
      <c r="J163" s="50">
        <v>3614.6149743218148</v>
      </c>
      <c r="K163" s="42">
        <f t="shared" si="80"/>
        <v>0</v>
      </c>
      <c r="L163" s="43">
        <f t="shared" si="81"/>
        <v>0</v>
      </c>
      <c r="M163" s="50" t="s">
        <v>32</v>
      </c>
      <c r="N163" s="50">
        <v>712.91911362959047</v>
      </c>
      <c r="O163" s="50">
        <v>712.91911362959047</v>
      </c>
      <c r="P163" s="50">
        <f t="shared" si="82"/>
        <v>0</v>
      </c>
      <c r="Q163" s="89">
        <f t="shared" si="83"/>
        <v>0</v>
      </c>
      <c r="R163" s="50" t="s">
        <v>32</v>
      </c>
      <c r="S163" s="50">
        <v>6576.91772322817</v>
      </c>
      <c r="T163" s="50">
        <v>6576.91772322817</v>
      </c>
      <c r="U163" s="42">
        <f t="shared" si="84"/>
        <v>0</v>
      </c>
      <c r="V163" s="43">
        <f t="shared" si="85"/>
        <v>0</v>
      </c>
      <c r="W163" s="50" t="s">
        <v>32</v>
      </c>
      <c r="X163" s="50">
        <v>1112.1306724876342</v>
      </c>
      <c r="Y163" s="50">
        <v>1112.1306724876342</v>
      </c>
      <c r="Z163" s="50">
        <f t="shared" si="86"/>
        <v>0</v>
      </c>
      <c r="AA163" s="89">
        <f t="shared" si="87"/>
        <v>0</v>
      </c>
      <c r="AB163" s="50" t="s">
        <v>32</v>
      </c>
      <c r="AC163" s="50">
        <v>4000.5405163327864</v>
      </c>
      <c r="AD163" s="50">
        <v>4000.5405163327864</v>
      </c>
      <c r="AE163" s="42">
        <f t="shared" si="88"/>
        <v>0</v>
      </c>
      <c r="AF163" s="43">
        <f t="shared" si="89"/>
        <v>0</v>
      </c>
      <c r="AG163" s="50" t="s">
        <v>32</v>
      </c>
    </row>
    <row r="164" spans="1:33" s="30" customFormat="1" ht="63" x14ac:dyDescent="0.25">
      <c r="A164" s="45" t="s">
        <v>376</v>
      </c>
      <c r="B164" s="64" t="s">
        <v>377</v>
      </c>
      <c r="C164" s="47" t="s">
        <v>31</v>
      </c>
      <c r="D164" s="42">
        <f t="shared" si="90"/>
        <v>47767.925000000003</v>
      </c>
      <c r="E164" s="42">
        <f t="shared" si="90"/>
        <v>50407.098671219981</v>
      </c>
      <c r="F164" s="42">
        <f t="shared" si="78"/>
        <v>2639.1736712199781</v>
      </c>
      <c r="G164" s="43">
        <f t="shared" si="79"/>
        <v>5.5249912388281003E-2</v>
      </c>
      <c r="H164" s="51" t="s">
        <v>32</v>
      </c>
      <c r="I164" s="50">
        <v>11226.299012354762</v>
      </c>
      <c r="J164" s="50">
        <v>12010.635340038454</v>
      </c>
      <c r="K164" s="42">
        <f t="shared" si="80"/>
        <v>784.33632768369171</v>
      </c>
      <c r="L164" s="43">
        <f t="shared" si="81"/>
        <v>6.9865975137533232E-2</v>
      </c>
      <c r="M164" s="50" t="s">
        <v>32</v>
      </c>
      <c r="N164" s="50">
        <v>2172.970054968343</v>
      </c>
      <c r="O164" s="50">
        <v>1890.1935979148977</v>
      </c>
      <c r="P164" s="50">
        <f t="shared" si="82"/>
        <v>-282.77645705344526</v>
      </c>
      <c r="Q164" s="89">
        <f t="shared" si="83"/>
        <v>-0.13013361891798592</v>
      </c>
      <c r="R164" s="51" t="s">
        <v>378</v>
      </c>
      <c r="S164" s="50">
        <v>19290.771343090244</v>
      </c>
      <c r="T164" s="50">
        <v>19273.948198062582</v>
      </c>
      <c r="U164" s="42">
        <f t="shared" si="84"/>
        <v>-16.823145027661667</v>
      </c>
      <c r="V164" s="43">
        <f t="shared" si="85"/>
        <v>-8.7208254809818917E-4</v>
      </c>
      <c r="W164" s="51" t="s">
        <v>32</v>
      </c>
      <c r="X164" s="50">
        <v>3513.2874497034163</v>
      </c>
      <c r="Y164" s="50">
        <v>2948.8019007492976</v>
      </c>
      <c r="Z164" s="50">
        <f t="shared" si="86"/>
        <v>-564.48554895411871</v>
      </c>
      <c r="AA164" s="89">
        <f t="shared" si="87"/>
        <v>-0.16067160943570707</v>
      </c>
      <c r="AB164" s="51" t="s">
        <v>379</v>
      </c>
      <c r="AC164" s="50">
        <v>11564.597139883241</v>
      </c>
      <c r="AD164" s="50">
        <v>14283.51963445474</v>
      </c>
      <c r="AE164" s="42">
        <f t="shared" si="88"/>
        <v>2718.9224945714996</v>
      </c>
      <c r="AF164" s="43">
        <f t="shared" si="89"/>
        <v>0.23510741115180347</v>
      </c>
      <c r="AG164" s="51" t="s">
        <v>380</v>
      </c>
    </row>
    <row r="165" spans="1:33" s="30" customFormat="1" ht="47.25" x14ac:dyDescent="0.25">
      <c r="A165" s="52" t="s">
        <v>381</v>
      </c>
      <c r="B165" s="62" t="s">
        <v>382</v>
      </c>
      <c r="C165" s="47" t="s">
        <v>31</v>
      </c>
      <c r="D165" s="42">
        <f t="shared" si="90"/>
        <v>10987.609000000009</v>
      </c>
      <c r="E165" s="42">
        <f t="shared" si="90"/>
        <v>10068.929671220001</v>
      </c>
      <c r="F165" s="42">
        <f t="shared" si="78"/>
        <v>-918.67932878000829</v>
      </c>
      <c r="G165" s="43">
        <f t="shared" si="79"/>
        <v>-8.361048602839867E-2</v>
      </c>
      <c r="H165" s="48" t="s">
        <v>32</v>
      </c>
      <c r="I165" s="50">
        <v>2584.0403204159315</v>
      </c>
      <c r="J165" s="50">
        <v>2427.6203531053052</v>
      </c>
      <c r="K165" s="42">
        <f t="shared" si="80"/>
        <v>-156.41996731062636</v>
      </c>
      <c r="L165" s="43">
        <f t="shared" si="81"/>
        <v>-6.0533098525896355E-2</v>
      </c>
      <c r="M165" s="50" t="s">
        <v>32</v>
      </c>
      <c r="N165" s="50">
        <v>499.46717840983194</v>
      </c>
      <c r="O165" s="50">
        <v>376.16886295510278</v>
      </c>
      <c r="P165" s="50">
        <f t="shared" si="82"/>
        <v>-123.29831545472916</v>
      </c>
      <c r="Q165" s="89">
        <f t="shared" si="83"/>
        <v>-0.24685969526021223</v>
      </c>
      <c r="R165" s="51" t="s">
        <v>383</v>
      </c>
      <c r="S165" s="50">
        <v>4437.0722708904786</v>
      </c>
      <c r="T165" s="50">
        <v>3835.7230636685194</v>
      </c>
      <c r="U165" s="42">
        <f t="shared" si="84"/>
        <v>-601.3492072219592</v>
      </c>
      <c r="V165" s="43">
        <f t="shared" si="85"/>
        <v>-0.13552837783759472</v>
      </c>
      <c r="W165" s="42" t="s">
        <v>383</v>
      </c>
      <c r="X165" s="50">
        <v>808.51032135566913</v>
      </c>
      <c r="Y165" s="50">
        <v>586.8433049970846</v>
      </c>
      <c r="Z165" s="50">
        <f t="shared" si="86"/>
        <v>-221.66701635858453</v>
      </c>
      <c r="AA165" s="89">
        <f t="shared" si="87"/>
        <v>-0.27416720665594535</v>
      </c>
      <c r="AB165" s="51" t="s">
        <v>383</v>
      </c>
      <c r="AC165" s="50">
        <v>2658.5189089280998</v>
      </c>
      <c r="AD165" s="50">
        <v>2842.574086493988</v>
      </c>
      <c r="AE165" s="42">
        <f t="shared" si="88"/>
        <v>184.05517756588824</v>
      </c>
      <c r="AF165" s="43">
        <f t="shared" si="89"/>
        <v>6.9232224359125696E-2</v>
      </c>
      <c r="AG165" s="51" t="s">
        <v>32</v>
      </c>
    </row>
    <row r="166" spans="1:33" s="30" customFormat="1" ht="32.25" thickBot="1" x14ac:dyDescent="0.3">
      <c r="A166" s="52" t="s">
        <v>384</v>
      </c>
      <c r="B166" s="85" t="s">
        <v>385</v>
      </c>
      <c r="C166" s="54" t="s">
        <v>32</v>
      </c>
      <c r="D166" s="42">
        <f>D164/D161</f>
        <v>-40.565414040812101</v>
      </c>
      <c r="E166" s="42">
        <f>E164/E161</f>
        <v>-44.955508037878737</v>
      </c>
      <c r="F166" s="42">
        <f t="shared" si="78"/>
        <v>-4.3900939970666357</v>
      </c>
      <c r="G166" s="43">
        <f t="shared" si="79"/>
        <v>0.10822258568961837</v>
      </c>
      <c r="H166" s="92" t="s">
        <v>386</v>
      </c>
      <c r="I166" s="50">
        <f>I164/I161</f>
        <v>14.99196605377622</v>
      </c>
      <c r="J166" s="50">
        <f>J164/J161</f>
        <v>3.5513565478896387</v>
      </c>
      <c r="K166" s="42">
        <f t="shared" si="80"/>
        <v>-11.440609505886581</v>
      </c>
      <c r="L166" s="43">
        <f t="shared" si="81"/>
        <v>-0.76311602259830935</v>
      </c>
      <c r="M166" s="92" t="s">
        <v>32</v>
      </c>
      <c r="N166" s="48">
        <v>-12.99094898586905</v>
      </c>
      <c r="O166" s="50">
        <f>O164/O161</f>
        <v>650.62039608737996</v>
      </c>
      <c r="P166" s="92">
        <f t="shared" si="82"/>
        <v>663.61134507324903</v>
      </c>
      <c r="Q166" s="89">
        <f t="shared" si="83"/>
        <v>-51.082591871855904</v>
      </c>
      <c r="R166" s="92" t="s">
        <v>386</v>
      </c>
      <c r="S166" s="48">
        <f>S164/S161</f>
        <v>-28.102305408552855</v>
      </c>
      <c r="T166" s="50">
        <f>T164/T161</f>
        <v>-24.271257623951026</v>
      </c>
      <c r="U166" s="42">
        <f t="shared" si="84"/>
        <v>3.8310477846018287</v>
      </c>
      <c r="V166" s="43">
        <f t="shared" si="85"/>
        <v>-0.13632503557647127</v>
      </c>
      <c r="W166" s="92" t="s">
        <v>371</v>
      </c>
      <c r="X166" s="48">
        <v>-4.8853604827162043</v>
      </c>
      <c r="Y166" s="50">
        <f>Y164/Y161</f>
        <v>-9.7726797904563032</v>
      </c>
      <c r="Z166" s="92">
        <f t="shared" si="86"/>
        <v>-4.8873193077400989</v>
      </c>
      <c r="AA166" s="93">
        <f t="shared" si="87"/>
        <v>1.0004009581341693</v>
      </c>
      <c r="AB166" s="92" t="s">
        <v>371</v>
      </c>
      <c r="AC166" s="48">
        <v>-32.713450009853126</v>
      </c>
      <c r="AD166" s="50">
        <f>AD164/AD161</f>
        <v>-4.1883327350671848</v>
      </c>
      <c r="AE166" s="42">
        <f t="shared" si="88"/>
        <v>28.525117274785941</v>
      </c>
      <c r="AF166" s="43">
        <f t="shared" si="89"/>
        <v>-0.87196909119014721</v>
      </c>
      <c r="AG166" s="92" t="s">
        <v>371</v>
      </c>
    </row>
    <row r="167" spans="1:33" s="30" customFormat="1" ht="19.5" thickBot="1" x14ac:dyDescent="0.3">
      <c r="A167" s="178" t="s">
        <v>387</v>
      </c>
      <c r="B167" s="179"/>
      <c r="C167" s="179"/>
      <c r="D167" s="179"/>
      <c r="E167" s="179"/>
      <c r="F167" s="179"/>
      <c r="G167" s="179"/>
      <c r="H167" s="179"/>
      <c r="I167" s="179"/>
      <c r="J167" s="179"/>
      <c r="K167" s="179"/>
      <c r="L167" s="179"/>
      <c r="M167" s="179"/>
      <c r="N167" s="179"/>
      <c r="O167" s="179"/>
      <c r="P167" s="179"/>
      <c r="Q167" s="179"/>
      <c r="R167" s="179"/>
      <c r="S167" s="179"/>
      <c r="T167" s="179"/>
      <c r="U167" s="179"/>
      <c r="V167" s="179"/>
      <c r="W167" s="179"/>
      <c r="X167" s="179"/>
      <c r="Y167" s="179"/>
      <c r="Z167" s="179"/>
      <c r="AA167" s="179"/>
      <c r="AB167" s="179"/>
      <c r="AC167" s="179"/>
      <c r="AD167" s="179"/>
      <c r="AE167" s="179"/>
      <c r="AF167" s="179"/>
      <c r="AG167" s="180"/>
    </row>
    <row r="168" spans="1:33" s="30" customFormat="1" ht="16.5" thickBot="1" x14ac:dyDescent="0.3">
      <c r="A168" s="31" t="s">
        <v>388</v>
      </c>
      <c r="B168" s="32" t="s">
        <v>389</v>
      </c>
      <c r="C168" s="33" t="s">
        <v>31</v>
      </c>
      <c r="D168" s="34">
        <f>SUM(D169,D173,D174,D175,D176,D177,D178,D179,D182,D185)</f>
        <v>94221.027358626889</v>
      </c>
      <c r="E168" s="34">
        <f>SUM(E169,E173,E174,E175,E176,E177,E178,E179,E182,E185)</f>
        <v>98008.737215265224</v>
      </c>
      <c r="F168" s="38">
        <f t="shared" ref="F168:F173" si="91">E168-D168</f>
        <v>3787.7098566383356</v>
      </c>
      <c r="G168" s="94">
        <f>F168/D168</f>
        <v>4.0200260629948782E-2</v>
      </c>
      <c r="H168" s="38" t="s">
        <v>32</v>
      </c>
      <c r="I168" s="38">
        <f>SUM(I169,I173,I174,I175,I176,I177,I178,I179,I182,I185)</f>
        <v>44453.429467905247</v>
      </c>
      <c r="J168" s="38">
        <f>SUM(J169,J173,J174,J175,J176,J177,J178,J179,J182,J185)</f>
        <v>45588.145851761816</v>
      </c>
      <c r="K168" s="38">
        <f t="shared" ref="K168:K173" si="92">J168-I168</f>
        <v>1134.7163838565684</v>
      </c>
      <c r="L168" s="94">
        <f>K168/I168</f>
        <v>2.5525958231767423E-2</v>
      </c>
      <c r="M168" s="38" t="s">
        <v>32</v>
      </c>
      <c r="N168" s="38">
        <f>SUM(N169,N173,N174,N175,N176,N177,N178,N179,N182,N185)</f>
        <v>1557.5995295280459</v>
      </c>
      <c r="O168" s="38">
        <f>SUM(O169,O173,O174,O175,O176,O177,O178,O179,O182,O185)</f>
        <v>1726.6720512425388</v>
      </c>
      <c r="P168" s="38">
        <f t="shared" ref="P168:P173" si="93">O168-N168</f>
        <v>169.07252171449295</v>
      </c>
      <c r="Q168" s="94">
        <f>P168/N168</f>
        <v>0.10854684950098957</v>
      </c>
      <c r="R168" s="38" t="s">
        <v>371</v>
      </c>
      <c r="S168" s="38">
        <f>SUM(S169,S173,S174,S175,S176,S177,S178,S179,S182,S185)</f>
        <v>28702.815849849805</v>
      </c>
      <c r="T168" s="38">
        <f>SUM(T169,T173,T174,T175,T176,T177,T178,T179,T182,T185)</f>
        <v>30873.549011289677</v>
      </c>
      <c r="U168" s="38">
        <f t="shared" ref="U168:U173" si="94">T168-S168</f>
        <v>2170.7331614398718</v>
      </c>
      <c r="V168" s="94">
        <f>U168/S168</f>
        <v>7.562788169618663E-2</v>
      </c>
      <c r="W168" s="38" t="s">
        <v>32</v>
      </c>
      <c r="X168" s="38">
        <f>SUM(X169,X173,X174,X175,X176,X177,X178,X179,X182,X185)</f>
        <v>10094.25684937615</v>
      </c>
      <c r="Y168" s="38">
        <f>SUM(Y169,Y173,Y174,Y175,Y176,Y177,Y178,Y179,Y182,Y185)</f>
        <v>10257.410644568821</v>
      </c>
      <c r="Z168" s="38">
        <f t="shared" ref="Z168:Z173" si="95">Y168-X168</f>
        <v>163.15379519267117</v>
      </c>
      <c r="AA168" s="94">
        <f>Z168/X168</f>
        <v>1.6163031873193762E-2</v>
      </c>
      <c r="AB168" s="38" t="s">
        <v>32</v>
      </c>
      <c r="AC168" s="38">
        <f>SUM(AC169,AC173,AC174,AC175,AC176,AC177,AC178,AC179,AC182,AC185)</f>
        <v>9412.9256619676398</v>
      </c>
      <c r="AD168" s="38">
        <f>SUM(AD169,AD173,AD174,AD175,AD176,AD177,AD178,AD179,AD182,AD185)</f>
        <v>9562.9596564023796</v>
      </c>
      <c r="AE168" s="38">
        <f t="shared" ref="AE168:AE173" si="96">AD168-AC168</f>
        <v>150.03399443473972</v>
      </c>
      <c r="AF168" s="94">
        <f>AE168/AC168</f>
        <v>1.5939145789809331E-2</v>
      </c>
      <c r="AG168" s="95" t="s">
        <v>32</v>
      </c>
    </row>
    <row r="169" spans="1:33" s="30" customFormat="1" x14ac:dyDescent="0.25">
      <c r="A169" s="45" t="s">
        <v>390</v>
      </c>
      <c r="B169" s="63" t="s">
        <v>34</v>
      </c>
      <c r="C169" s="41" t="s">
        <v>31</v>
      </c>
      <c r="D169" s="44">
        <f>D170+D171+D172</f>
        <v>49000.688654722006</v>
      </c>
      <c r="E169" s="44">
        <f>E170+E171+E172</f>
        <v>48270.825535879987</v>
      </c>
      <c r="F169" s="44">
        <f t="shared" si="91"/>
        <v>-729.86311884201859</v>
      </c>
      <c r="G169" s="96">
        <f>F169/D169</f>
        <v>-1.4894956354285534E-2</v>
      </c>
      <c r="H169" s="44" t="s">
        <v>32</v>
      </c>
      <c r="I169" s="44">
        <f>I170+I171+I172</f>
        <v>26964.004419014746</v>
      </c>
      <c r="J169" s="44">
        <f>J170+J171+J172</f>
        <v>27587.320832980444</v>
      </c>
      <c r="K169" s="44">
        <f t="shared" si="92"/>
        <v>623.3164139656983</v>
      </c>
      <c r="L169" s="96">
        <f>K169/I169</f>
        <v>2.3116611475042698E-2</v>
      </c>
      <c r="M169" s="44" t="s">
        <v>32</v>
      </c>
      <c r="N169" s="44">
        <f>N170+N171+N172</f>
        <v>0</v>
      </c>
      <c r="O169" s="44">
        <f>O170+O171+O172</f>
        <v>0</v>
      </c>
      <c r="P169" s="44">
        <f t="shared" si="93"/>
        <v>0</v>
      </c>
      <c r="Q169" s="96">
        <v>0</v>
      </c>
      <c r="R169" s="44" t="s">
        <v>32</v>
      </c>
      <c r="S169" s="44">
        <f>S170+S171+S172</f>
        <v>9772.8280765478921</v>
      </c>
      <c r="T169" s="44">
        <f>T170+T171+T172</f>
        <v>9493.5734525359403</v>
      </c>
      <c r="U169" s="44">
        <f t="shared" si="94"/>
        <v>-279.25462401195182</v>
      </c>
      <c r="V169" s="96">
        <f>U169/S169</f>
        <v>-2.8574597017836253E-2</v>
      </c>
      <c r="W169" s="44" t="s">
        <v>32</v>
      </c>
      <c r="X169" s="44">
        <f>X170+X171+X172</f>
        <v>5877.6744456467695</v>
      </c>
      <c r="Y169" s="44">
        <f>Y170+Y171+Y172</f>
        <v>5614.4614651572565</v>
      </c>
      <c r="Z169" s="44">
        <f t="shared" si="95"/>
        <v>-263.21298048951303</v>
      </c>
      <c r="AA169" s="96">
        <f>Z169/X169</f>
        <v>-4.4781823648715122E-2</v>
      </c>
      <c r="AB169" s="44" t="s">
        <v>32</v>
      </c>
      <c r="AC169" s="44">
        <f>AC170+AC171+AC172</f>
        <v>6386.1817135125948</v>
      </c>
      <c r="AD169" s="44">
        <f>AD170+AD171+AD172</f>
        <v>5575.4697852063491</v>
      </c>
      <c r="AE169" s="44">
        <f t="shared" si="96"/>
        <v>-810.71192830624568</v>
      </c>
      <c r="AF169" s="96">
        <f>AE169/AC169</f>
        <v>-0.12694783278572408</v>
      </c>
      <c r="AG169" s="97" t="s">
        <v>371</v>
      </c>
    </row>
    <row r="170" spans="1:33" s="30" customFormat="1" ht="63" x14ac:dyDescent="0.25">
      <c r="A170" s="45" t="s">
        <v>391</v>
      </c>
      <c r="B170" s="62" t="s">
        <v>36</v>
      </c>
      <c r="C170" s="47" t="s">
        <v>31</v>
      </c>
      <c r="D170" s="50">
        <f t="shared" ref="D170:E173" si="97">SUM(I170,N170,S170,X170,AC170)</f>
        <v>28217.696477650003</v>
      </c>
      <c r="E170" s="50">
        <f t="shared" si="97"/>
        <v>27801.336234109993</v>
      </c>
      <c r="F170" s="44">
        <f t="shared" si="91"/>
        <v>-416.36024354000983</v>
      </c>
      <c r="G170" s="96">
        <f>F170/D170</f>
        <v>-1.475528818838173E-2</v>
      </c>
      <c r="H170" s="51" t="s">
        <v>371</v>
      </c>
      <c r="I170" s="50">
        <v>14137.992952869288</v>
      </c>
      <c r="J170" s="50">
        <v>14840.958051690324</v>
      </c>
      <c r="K170" s="50">
        <f t="shared" si="92"/>
        <v>702.96509882103601</v>
      </c>
      <c r="L170" s="89">
        <f>K170/I170</f>
        <v>4.9721703863091125E-2</v>
      </c>
      <c r="M170" s="44" t="s">
        <v>32</v>
      </c>
      <c r="N170" s="50">
        <v>0</v>
      </c>
      <c r="O170" s="50">
        <v>0</v>
      </c>
      <c r="P170" s="50">
        <f t="shared" si="93"/>
        <v>0</v>
      </c>
      <c r="Q170" s="89">
        <v>0</v>
      </c>
      <c r="R170" s="51" t="s">
        <v>371</v>
      </c>
      <c r="S170" s="50">
        <v>6474.0453560156402</v>
      </c>
      <c r="T170" s="50">
        <v>6202.7517163035627</v>
      </c>
      <c r="U170" s="50">
        <f t="shared" si="94"/>
        <v>-271.29363971207749</v>
      </c>
      <c r="V170" s="89">
        <f>U170/S170</f>
        <v>-4.1904809866676829E-2</v>
      </c>
      <c r="W170" s="51" t="s">
        <v>371</v>
      </c>
      <c r="X170" s="50">
        <v>3631.868623698083</v>
      </c>
      <c r="Y170" s="50">
        <v>3335.7823450817355</v>
      </c>
      <c r="Z170" s="50">
        <f t="shared" si="95"/>
        <v>-296.0862786163475</v>
      </c>
      <c r="AA170" s="89">
        <f>Z170/X170</f>
        <v>-8.1524501377713138E-2</v>
      </c>
      <c r="AB170" s="51" t="s">
        <v>371</v>
      </c>
      <c r="AC170" s="50">
        <v>3973.7895450669916</v>
      </c>
      <c r="AD170" s="50">
        <v>3421.8441210343717</v>
      </c>
      <c r="AE170" s="50">
        <f t="shared" si="96"/>
        <v>-551.94542403261994</v>
      </c>
      <c r="AF170" s="89">
        <f>AE170/AC170</f>
        <v>-0.1388964910629949</v>
      </c>
      <c r="AG170" s="51" t="s">
        <v>392</v>
      </c>
    </row>
    <row r="171" spans="1:33" s="30" customFormat="1" ht="47.25" x14ac:dyDescent="0.25">
      <c r="A171" s="45" t="s">
        <v>393</v>
      </c>
      <c r="B171" s="62" t="s">
        <v>41</v>
      </c>
      <c r="C171" s="47" t="s">
        <v>31</v>
      </c>
      <c r="D171" s="50">
        <f t="shared" si="97"/>
        <v>19020.840831686</v>
      </c>
      <c r="E171" s="50">
        <f t="shared" si="97"/>
        <v>18729.012732249994</v>
      </c>
      <c r="F171" s="44">
        <f t="shared" si="91"/>
        <v>-291.8280994360066</v>
      </c>
      <c r="G171" s="96">
        <f>F171/D171</f>
        <v>-1.5342544633981834E-2</v>
      </c>
      <c r="H171" s="51" t="s">
        <v>371</v>
      </c>
      <c r="I171" s="50">
        <v>11063.860120759458</v>
      </c>
      <c r="J171" s="50">
        <v>11005.886211770119</v>
      </c>
      <c r="K171" s="50">
        <f t="shared" si="92"/>
        <v>-57.973908989339179</v>
      </c>
      <c r="L171" s="89">
        <f>K171/I171</f>
        <v>-5.2399351000977463E-3</v>
      </c>
      <c r="M171" s="44" t="s">
        <v>32</v>
      </c>
      <c r="N171" s="50">
        <v>0</v>
      </c>
      <c r="O171" s="50">
        <v>0</v>
      </c>
      <c r="P171" s="50">
        <f t="shared" si="93"/>
        <v>0</v>
      </c>
      <c r="Q171" s="89">
        <v>0</v>
      </c>
      <c r="R171" s="51" t="s">
        <v>371</v>
      </c>
      <c r="S171" s="50">
        <v>3298.7827205322519</v>
      </c>
      <c r="T171" s="50">
        <v>3290.8217362323776</v>
      </c>
      <c r="U171" s="50">
        <f t="shared" si="94"/>
        <v>-7.9609842998743261</v>
      </c>
      <c r="V171" s="89">
        <f>U171/S171</f>
        <v>-2.4133096885477312E-3</v>
      </c>
      <c r="W171" s="51" t="s">
        <v>371</v>
      </c>
      <c r="X171" s="50">
        <v>2245.8058219486861</v>
      </c>
      <c r="Y171" s="50">
        <v>2278.679120075521</v>
      </c>
      <c r="Z171" s="50">
        <f t="shared" si="95"/>
        <v>32.873298126834925</v>
      </c>
      <c r="AA171" s="89">
        <f>Z171/X171</f>
        <v>1.4637640443157619E-2</v>
      </c>
      <c r="AB171" s="51" t="s">
        <v>371</v>
      </c>
      <c r="AC171" s="50">
        <v>2412.3921684456027</v>
      </c>
      <c r="AD171" s="50">
        <v>2153.6256641719774</v>
      </c>
      <c r="AE171" s="50">
        <f t="shared" si="96"/>
        <v>-258.76650427362529</v>
      </c>
      <c r="AF171" s="89">
        <f>AE171/AC171</f>
        <v>-0.10726552160893414</v>
      </c>
      <c r="AG171" s="51" t="s">
        <v>394</v>
      </c>
    </row>
    <row r="172" spans="1:33" s="30" customFormat="1" ht="31.5" x14ac:dyDescent="0.25">
      <c r="A172" s="45" t="s">
        <v>395</v>
      </c>
      <c r="B172" s="62" t="s">
        <v>44</v>
      </c>
      <c r="C172" s="47" t="s">
        <v>31</v>
      </c>
      <c r="D172" s="50">
        <f t="shared" si="97"/>
        <v>1762.1513453859998</v>
      </c>
      <c r="E172" s="50">
        <f t="shared" si="97"/>
        <v>1740.4765695200001</v>
      </c>
      <c r="F172" s="44">
        <f t="shared" si="91"/>
        <v>-21.674775865999663</v>
      </c>
      <c r="G172" s="96">
        <f>F172/D172</f>
        <v>-1.2300178371598268E-2</v>
      </c>
      <c r="H172" s="51" t="s">
        <v>32</v>
      </c>
      <c r="I172" s="50">
        <v>1762.1513453859998</v>
      </c>
      <c r="J172" s="50">
        <v>1740.4765695200001</v>
      </c>
      <c r="K172" s="50">
        <f t="shared" si="92"/>
        <v>-21.674775865999663</v>
      </c>
      <c r="L172" s="89">
        <f>K172/I172</f>
        <v>-1.2300178371598268E-2</v>
      </c>
      <c r="M172" s="44" t="s">
        <v>32</v>
      </c>
      <c r="N172" s="50">
        <v>0</v>
      </c>
      <c r="O172" s="50">
        <v>0</v>
      </c>
      <c r="P172" s="50">
        <f t="shared" si="93"/>
        <v>0</v>
      </c>
      <c r="Q172" s="89">
        <v>0</v>
      </c>
      <c r="R172" s="51" t="s">
        <v>32</v>
      </c>
      <c r="S172" s="50">
        <v>0</v>
      </c>
      <c r="T172" s="50">
        <v>0</v>
      </c>
      <c r="U172" s="50">
        <f t="shared" si="94"/>
        <v>0</v>
      </c>
      <c r="V172" s="89">
        <v>0</v>
      </c>
      <c r="W172" s="51" t="s">
        <v>32</v>
      </c>
      <c r="X172" s="50">
        <v>0</v>
      </c>
      <c r="Y172" s="50">
        <v>0</v>
      </c>
      <c r="Z172" s="50">
        <f t="shared" si="95"/>
        <v>0</v>
      </c>
      <c r="AA172" s="89">
        <v>0</v>
      </c>
      <c r="AB172" s="51" t="s">
        <v>32</v>
      </c>
      <c r="AC172" s="50">
        <v>0</v>
      </c>
      <c r="AD172" s="50">
        <v>0</v>
      </c>
      <c r="AE172" s="50">
        <f t="shared" si="96"/>
        <v>0</v>
      </c>
      <c r="AF172" s="89">
        <v>0</v>
      </c>
      <c r="AG172" s="51" t="s">
        <v>32</v>
      </c>
    </row>
    <row r="173" spans="1:33" s="30" customFormat="1" x14ac:dyDescent="0.25">
      <c r="A173" s="45" t="s">
        <v>396</v>
      </c>
      <c r="B173" s="63" t="s">
        <v>46</v>
      </c>
      <c r="C173" s="47" t="s">
        <v>31</v>
      </c>
      <c r="D173" s="50">
        <f t="shared" si="97"/>
        <v>0</v>
      </c>
      <c r="E173" s="50">
        <f t="shared" si="97"/>
        <v>0</v>
      </c>
      <c r="F173" s="44">
        <f t="shared" si="91"/>
        <v>0</v>
      </c>
      <c r="G173" s="96">
        <v>0</v>
      </c>
      <c r="H173" s="51" t="s">
        <v>32</v>
      </c>
      <c r="I173" s="50">
        <v>0</v>
      </c>
      <c r="J173" s="50">
        <v>0</v>
      </c>
      <c r="K173" s="50">
        <f t="shared" si="92"/>
        <v>0</v>
      </c>
      <c r="L173" s="89">
        <v>0</v>
      </c>
      <c r="M173" s="98" t="s">
        <v>32</v>
      </c>
      <c r="N173" s="50">
        <v>0</v>
      </c>
      <c r="O173" s="50">
        <v>0</v>
      </c>
      <c r="P173" s="50">
        <f t="shared" si="93"/>
        <v>0</v>
      </c>
      <c r="Q173" s="89">
        <v>0</v>
      </c>
      <c r="R173" s="51" t="s">
        <v>32</v>
      </c>
      <c r="S173" s="50">
        <v>0</v>
      </c>
      <c r="T173" s="50">
        <v>0</v>
      </c>
      <c r="U173" s="50">
        <f t="shared" si="94"/>
        <v>0</v>
      </c>
      <c r="V173" s="89">
        <v>0</v>
      </c>
      <c r="W173" s="51" t="s">
        <v>32</v>
      </c>
      <c r="X173" s="50">
        <v>0</v>
      </c>
      <c r="Y173" s="50">
        <v>0</v>
      </c>
      <c r="Z173" s="50">
        <f t="shared" si="95"/>
        <v>0</v>
      </c>
      <c r="AA173" s="89">
        <v>0</v>
      </c>
      <c r="AB173" s="51" t="s">
        <v>32</v>
      </c>
      <c r="AC173" s="50">
        <v>0</v>
      </c>
      <c r="AD173" s="50">
        <v>0</v>
      </c>
      <c r="AE173" s="50">
        <f t="shared" si="96"/>
        <v>0</v>
      </c>
      <c r="AF173" s="89">
        <v>0</v>
      </c>
      <c r="AG173" s="51" t="s">
        <v>32</v>
      </c>
    </row>
    <row r="174" spans="1:33" s="30" customFormat="1" x14ac:dyDescent="0.25">
      <c r="A174" s="45" t="s">
        <v>397</v>
      </c>
      <c r="B174" s="63" t="s">
        <v>48</v>
      </c>
      <c r="C174" s="47" t="s">
        <v>31</v>
      </c>
      <c r="D174" s="50" t="s">
        <v>32</v>
      </c>
      <c r="E174" s="50" t="s">
        <v>32</v>
      </c>
      <c r="F174" s="50" t="s">
        <v>32</v>
      </c>
      <c r="G174" s="89" t="s">
        <v>32</v>
      </c>
      <c r="H174" s="51" t="s">
        <v>32</v>
      </c>
      <c r="I174" s="50" t="s">
        <v>32</v>
      </c>
      <c r="J174" s="50" t="s">
        <v>32</v>
      </c>
      <c r="K174" s="50" t="s">
        <v>32</v>
      </c>
      <c r="L174" s="50" t="s">
        <v>32</v>
      </c>
      <c r="M174" s="98" t="s">
        <v>32</v>
      </c>
      <c r="N174" s="50" t="s">
        <v>32</v>
      </c>
      <c r="O174" s="50" t="s">
        <v>32</v>
      </c>
      <c r="P174" s="50" t="s">
        <v>32</v>
      </c>
      <c r="Q174" s="89" t="s">
        <v>32</v>
      </c>
      <c r="R174" s="51" t="s">
        <v>32</v>
      </c>
      <c r="S174" s="50" t="s">
        <v>32</v>
      </c>
      <c r="T174" s="50" t="s">
        <v>32</v>
      </c>
      <c r="U174" s="50" t="s">
        <v>32</v>
      </c>
      <c r="V174" s="50" t="s">
        <v>32</v>
      </c>
      <c r="W174" s="50" t="s">
        <v>32</v>
      </c>
      <c r="X174" s="50" t="s">
        <v>32</v>
      </c>
      <c r="Y174" s="50" t="s">
        <v>32</v>
      </c>
      <c r="Z174" s="50" t="s">
        <v>32</v>
      </c>
      <c r="AA174" s="50" t="s">
        <v>32</v>
      </c>
      <c r="AB174" s="50" t="s">
        <v>32</v>
      </c>
      <c r="AC174" s="50" t="s">
        <v>32</v>
      </c>
      <c r="AD174" s="50" t="s">
        <v>32</v>
      </c>
      <c r="AE174" s="50" t="s">
        <v>32</v>
      </c>
      <c r="AF174" s="50" t="s">
        <v>32</v>
      </c>
      <c r="AG174" s="51" t="s">
        <v>32</v>
      </c>
    </row>
    <row r="175" spans="1:33" s="30" customFormat="1" x14ac:dyDescent="0.25">
      <c r="A175" s="45" t="s">
        <v>398</v>
      </c>
      <c r="B175" s="63" t="s">
        <v>50</v>
      </c>
      <c r="C175" s="47" t="s">
        <v>31</v>
      </c>
      <c r="D175" s="50">
        <f>SUM(I175,N175,S175,X175,AC175)</f>
        <v>0</v>
      </c>
      <c r="E175" s="50">
        <f>SUM(J175,O175,T175,Y175,AD175)</f>
        <v>0</v>
      </c>
      <c r="F175" s="44">
        <f>E175-D175</f>
        <v>0</v>
      </c>
      <c r="G175" s="96">
        <v>0</v>
      </c>
      <c r="H175" s="51" t="s">
        <v>32</v>
      </c>
      <c r="I175" s="50">
        <v>0</v>
      </c>
      <c r="J175" s="50">
        <v>0</v>
      </c>
      <c r="K175" s="50">
        <f>J175-I175</f>
        <v>0</v>
      </c>
      <c r="L175" s="89">
        <v>0</v>
      </c>
      <c r="M175" s="98" t="s">
        <v>32</v>
      </c>
      <c r="N175" s="50">
        <v>0</v>
      </c>
      <c r="O175" s="50">
        <v>0</v>
      </c>
      <c r="P175" s="50">
        <f>O175-N175</f>
        <v>0</v>
      </c>
      <c r="Q175" s="89">
        <v>0</v>
      </c>
      <c r="R175" s="51" t="s">
        <v>32</v>
      </c>
      <c r="S175" s="50">
        <v>0</v>
      </c>
      <c r="T175" s="50">
        <v>0</v>
      </c>
      <c r="U175" s="50">
        <f>T175-S175</f>
        <v>0</v>
      </c>
      <c r="V175" s="89">
        <v>0</v>
      </c>
      <c r="W175" s="51" t="s">
        <v>32</v>
      </c>
      <c r="X175" s="50">
        <v>0</v>
      </c>
      <c r="Y175" s="50">
        <v>0</v>
      </c>
      <c r="Z175" s="50">
        <f>Y175-X175</f>
        <v>0</v>
      </c>
      <c r="AA175" s="89">
        <v>0</v>
      </c>
      <c r="AB175" s="51" t="s">
        <v>32</v>
      </c>
      <c r="AC175" s="50">
        <v>0</v>
      </c>
      <c r="AD175" s="50">
        <v>0</v>
      </c>
      <c r="AE175" s="50">
        <f>AD175-AC175</f>
        <v>0</v>
      </c>
      <c r="AF175" s="89">
        <v>0</v>
      </c>
      <c r="AG175" s="51" t="s">
        <v>32</v>
      </c>
    </row>
    <row r="176" spans="1:33" s="30" customFormat="1" ht="110.25" x14ac:dyDescent="0.25">
      <c r="A176" s="45" t="s">
        <v>399</v>
      </c>
      <c r="B176" s="63" t="s">
        <v>52</v>
      </c>
      <c r="C176" s="47" t="s">
        <v>31</v>
      </c>
      <c r="D176" s="50">
        <f>SUM(I176,N176,S176,X176,AC176)</f>
        <v>86.729082599999998</v>
      </c>
      <c r="E176" s="50">
        <f>SUM(J176,O176,T176,Y176,AD176)</f>
        <v>442.75932565000005</v>
      </c>
      <c r="F176" s="44">
        <f>E176-D176</f>
        <v>356.03024305000008</v>
      </c>
      <c r="G176" s="96">
        <f>F176/D176</f>
        <v>4.1050848501653592</v>
      </c>
      <c r="H176" s="51" t="s">
        <v>400</v>
      </c>
      <c r="I176" s="50">
        <v>68.608999999999995</v>
      </c>
      <c r="J176" s="50">
        <v>238.74833824999999</v>
      </c>
      <c r="K176" s="50">
        <f>J176-I176</f>
        <v>170.13933824999998</v>
      </c>
      <c r="L176" s="89">
        <f>K176/I176</f>
        <v>2.4798399371802531</v>
      </c>
      <c r="M176" s="99" t="s">
        <v>401</v>
      </c>
      <c r="N176" s="50">
        <v>0</v>
      </c>
      <c r="O176" s="50">
        <v>5.6635915000000008</v>
      </c>
      <c r="P176" s="50">
        <f>O176-N176</f>
        <v>5.6635915000000008</v>
      </c>
      <c r="Q176" s="89">
        <v>1</v>
      </c>
      <c r="R176" s="51" t="s">
        <v>54</v>
      </c>
      <c r="S176" s="50">
        <v>18.1200826</v>
      </c>
      <c r="T176" s="50">
        <v>198.21527828000004</v>
      </c>
      <c r="U176" s="50">
        <f>T176-S176</f>
        <v>180.09519568000005</v>
      </c>
      <c r="V176" s="89">
        <f>U176/S176</f>
        <v>9.9389831523174212</v>
      </c>
      <c r="W176" s="51" t="s">
        <v>400</v>
      </c>
      <c r="X176" s="50">
        <v>0</v>
      </c>
      <c r="Y176" s="50">
        <v>1.183149E-2</v>
      </c>
      <c r="Z176" s="50">
        <f>Y176-X176</f>
        <v>1.183149E-2</v>
      </c>
      <c r="AA176" s="89">
        <v>1</v>
      </c>
      <c r="AB176" s="51" t="s">
        <v>402</v>
      </c>
      <c r="AC176" s="50">
        <v>0</v>
      </c>
      <c r="AD176" s="50">
        <v>0.12028613</v>
      </c>
      <c r="AE176" s="50">
        <f>AD176-AC176</f>
        <v>0.12028613</v>
      </c>
      <c r="AF176" s="89">
        <v>1</v>
      </c>
      <c r="AG176" s="51" t="s">
        <v>401</v>
      </c>
    </row>
    <row r="177" spans="1:33" s="30" customFormat="1" x14ac:dyDescent="0.25">
      <c r="A177" s="45" t="s">
        <v>403</v>
      </c>
      <c r="B177" s="63" t="s">
        <v>56</v>
      </c>
      <c r="C177" s="47" t="s">
        <v>31</v>
      </c>
      <c r="D177" s="50" t="s">
        <v>32</v>
      </c>
      <c r="E177" s="50" t="s">
        <v>32</v>
      </c>
      <c r="F177" s="50" t="s">
        <v>32</v>
      </c>
      <c r="G177" s="89" t="s">
        <v>32</v>
      </c>
      <c r="H177" s="51" t="s">
        <v>32</v>
      </c>
      <c r="I177" s="50" t="s">
        <v>32</v>
      </c>
      <c r="J177" s="50" t="s">
        <v>32</v>
      </c>
      <c r="K177" s="50" t="s">
        <v>32</v>
      </c>
      <c r="L177" s="50" t="s">
        <v>32</v>
      </c>
      <c r="M177" s="98" t="s">
        <v>32</v>
      </c>
      <c r="N177" s="50" t="s">
        <v>32</v>
      </c>
      <c r="O177" s="50" t="s">
        <v>32</v>
      </c>
      <c r="P177" s="50" t="s">
        <v>32</v>
      </c>
      <c r="Q177" s="89" t="s">
        <v>32</v>
      </c>
      <c r="R177" s="51" t="s">
        <v>32</v>
      </c>
      <c r="S177" s="50" t="s">
        <v>32</v>
      </c>
      <c r="T177" s="50" t="s">
        <v>32</v>
      </c>
      <c r="U177" s="50" t="s">
        <v>32</v>
      </c>
      <c r="V177" s="50" t="s">
        <v>32</v>
      </c>
      <c r="W177" s="51" t="s">
        <v>32</v>
      </c>
      <c r="X177" s="50" t="s">
        <v>32</v>
      </c>
      <c r="Y177" s="50" t="s">
        <v>32</v>
      </c>
      <c r="Z177" s="50" t="s">
        <v>32</v>
      </c>
      <c r="AA177" s="50" t="s">
        <v>32</v>
      </c>
      <c r="AB177" s="51" t="s">
        <v>32</v>
      </c>
      <c r="AC177" s="50" t="s">
        <v>32</v>
      </c>
      <c r="AD177" s="50" t="s">
        <v>32</v>
      </c>
      <c r="AE177" s="50" t="s">
        <v>32</v>
      </c>
      <c r="AF177" s="50" t="s">
        <v>32</v>
      </c>
      <c r="AG177" s="51" t="s">
        <v>32</v>
      </c>
    </row>
    <row r="178" spans="1:33" s="30" customFormat="1" x14ac:dyDescent="0.25">
      <c r="A178" s="45" t="s">
        <v>404</v>
      </c>
      <c r="B178" s="63" t="s">
        <v>58</v>
      </c>
      <c r="C178" s="47" t="s">
        <v>31</v>
      </c>
      <c r="D178" s="50">
        <f>SUM(I178,N178,S178,X178,AC178)</f>
        <v>28366.817230250799</v>
      </c>
      <c r="E178" s="50">
        <f>SUM(J178,O178,T178,Y178,AD178)</f>
        <v>28903.23001978</v>
      </c>
      <c r="F178" s="44">
        <f>E178-D178</f>
        <v>536.41278952920038</v>
      </c>
      <c r="G178" s="96">
        <f>F178/D178</f>
        <v>1.8909868709456826E-2</v>
      </c>
      <c r="H178" s="51" t="s">
        <v>32</v>
      </c>
      <c r="I178" s="50">
        <v>13199.173875429287</v>
      </c>
      <c r="J178" s="50">
        <v>13608.224466177497</v>
      </c>
      <c r="K178" s="50">
        <f>J178-I178</f>
        <v>409.05059074820929</v>
      </c>
      <c r="L178" s="89">
        <f>K178/I178</f>
        <v>3.0990620671318751E-2</v>
      </c>
      <c r="M178" s="48" t="s">
        <v>32</v>
      </c>
      <c r="N178" s="50">
        <v>1273.0573327621621</v>
      </c>
      <c r="O178" s="50">
        <v>1315.25542294</v>
      </c>
      <c r="P178" s="50">
        <f>O178-N178</f>
        <v>42.198090177837912</v>
      </c>
      <c r="Q178" s="89">
        <f>P178/N178</f>
        <v>3.3147046163490845E-2</v>
      </c>
      <c r="R178" s="51" t="s">
        <v>32</v>
      </c>
      <c r="S178" s="50">
        <v>7534.0710642768663</v>
      </c>
      <c r="T178" s="50">
        <v>7448.1653630400006</v>
      </c>
      <c r="U178" s="50">
        <f>T178-S178</f>
        <v>-85.905701236865752</v>
      </c>
      <c r="V178" s="89">
        <f>U178/S178</f>
        <v>-1.1402295054554432E-2</v>
      </c>
      <c r="W178" s="51" t="s">
        <v>32</v>
      </c>
      <c r="X178" s="50">
        <v>3990.8723166898958</v>
      </c>
      <c r="Y178" s="50">
        <v>4063.1617171300004</v>
      </c>
      <c r="Z178" s="50">
        <f>Y178-X178</f>
        <v>72.2894004401046</v>
      </c>
      <c r="AA178" s="89">
        <f>Z178/X178</f>
        <v>1.8113684103044113E-2</v>
      </c>
      <c r="AB178" s="100" t="s">
        <v>32</v>
      </c>
      <c r="AC178" s="50">
        <v>2369.642641092586</v>
      </c>
      <c r="AD178" s="50">
        <v>2468.4230504924999</v>
      </c>
      <c r="AE178" s="50">
        <f>AD178-AC178</f>
        <v>98.780409399913879</v>
      </c>
      <c r="AF178" s="89">
        <f>AE178/AC178</f>
        <v>4.1685783200781944E-2</v>
      </c>
      <c r="AG178" s="51" t="s">
        <v>32</v>
      </c>
    </row>
    <row r="179" spans="1:33" s="30" customFormat="1" ht="31.5" x14ac:dyDescent="0.25">
      <c r="A179" s="45" t="s">
        <v>405</v>
      </c>
      <c r="B179" s="64" t="s">
        <v>62</v>
      </c>
      <c r="C179" s="47" t="s">
        <v>31</v>
      </c>
      <c r="D179" s="50" t="s">
        <v>32</v>
      </c>
      <c r="E179" s="50" t="s">
        <v>32</v>
      </c>
      <c r="F179" s="50" t="s">
        <v>32</v>
      </c>
      <c r="G179" s="89" t="s">
        <v>32</v>
      </c>
      <c r="H179" s="51" t="s">
        <v>32</v>
      </c>
      <c r="I179" s="50" t="s">
        <v>32</v>
      </c>
      <c r="J179" s="50" t="s">
        <v>32</v>
      </c>
      <c r="K179" s="50" t="s">
        <v>32</v>
      </c>
      <c r="L179" s="50" t="s">
        <v>32</v>
      </c>
      <c r="M179" s="98" t="s">
        <v>32</v>
      </c>
      <c r="N179" s="50" t="s">
        <v>32</v>
      </c>
      <c r="O179" s="50" t="s">
        <v>32</v>
      </c>
      <c r="P179" s="50" t="s">
        <v>32</v>
      </c>
      <c r="Q179" s="89" t="s">
        <v>32</v>
      </c>
      <c r="R179" s="51" t="s">
        <v>32</v>
      </c>
      <c r="S179" s="50" t="s">
        <v>32</v>
      </c>
      <c r="T179" s="50" t="s">
        <v>32</v>
      </c>
      <c r="U179" s="50" t="s">
        <v>32</v>
      </c>
      <c r="V179" s="50" t="s">
        <v>32</v>
      </c>
      <c r="W179" s="51" t="s">
        <v>32</v>
      </c>
      <c r="X179" s="50" t="s">
        <v>32</v>
      </c>
      <c r="Y179" s="50" t="s">
        <v>32</v>
      </c>
      <c r="Z179" s="50" t="s">
        <v>32</v>
      </c>
      <c r="AA179" s="50" t="s">
        <v>32</v>
      </c>
      <c r="AB179" s="51" t="s">
        <v>32</v>
      </c>
      <c r="AC179" s="50" t="s">
        <v>32</v>
      </c>
      <c r="AD179" s="50" t="s">
        <v>32</v>
      </c>
      <c r="AE179" s="50" t="s">
        <v>32</v>
      </c>
      <c r="AF179" s="50" t="s">
        <v>32</v>
      </c>
      <c r="AG179" s="51" t="s">
        <v>32</v>
      </c>
    </row>
    <row r="180" spans="1:33" s="30" customFormat="1" x14ac:dyDescent="0.25">
      <c r="A180" s="45" t="s">
        <v>406</v>
      </c>
      <c r="B180" s="65" t="s">
        <v>64</v>
      </c>
      <c r="C180" s="47" t="s">
        <v>31</v>
      </c>
      <c r="D180" s="50" t="s">
        <v>32</v>
      </c>
      <c r="E180" s="50" t="s">
        <v>32</v>
      </c>
      <c r="F180" s="50" t="s">
        <v>32</v>
      </c>
      <c r="G180" s="89" t="s">
        <v>32</v>
      </c>
      <c r="H180" s="51" t="s">
        <v>32</v>
      </c>
      <c r="I180" s="50" t="s">
        <v>32</v>
      </c>
      <c r="J180" s="50" t="s">
        <v>32</v>
      </c>
      <c r="K180" s="50" t="s">
        <v>32</v>
      </c>
      <c r="L180" s="50" t="s">
        <v>32</v>
      </c>
      <c r="M180" s="98" t="s">
        <v>32</v>
      </c>
      <c r="N180" s="50" t="s">
        <v>32</v>
      </c>
      <c r="O180" s="50" t="s">
        <v>32</v>
      </c>
      <c r="P180" s="50" t="s">
        <v>32</v>
      </c>
      <c r="Q180" s="89" t="s">
        <v>32</v>
      </c>
      <c r="R180" s="51" t="s">
        <v>32</v>
      </c>
      <c r="S180" s="50" t="s">
        <v>32</v>
      </c>
      <c r="T180" s="50" t="s">
        <v>32</v>
      </c>
      <c r="U180" s="50" t="s">
        <v>32</v>
      </c>
      <c r="V180" s="50" t="s">
        <v>32</v>
      </c>
      <c r="W180" s="51" t="s">
        <v>32</v>
      </c>
      <c r="X180" s="50" t="s">
        <v>32</v>
      </c>
      <c r="Y180" s="50" t="s">
        <v>32</v>
      </c>
      <c r="Z180" s="50" t="s">
        <v>32</v>
      </c>
      <c r="AA180" s="50" t="s">
        <v>32</v>
      </c>
      <c r="AB180" s="51" t="s">
        <v>32</v>
      </c>
      <c r="AC180" s="50" t="s">
        <v>32</v>
      </c>
      <c r="AD180" s="50" t="s">
        <v>32</v>
      </c>
      <c r="AE180" s="50" t="s">
        <v>32</v>
      </c>
      <c r="AF180" s="50" t="s">
        <v>32</v>
      </c>
      <c r="AG180" s="51" t="s">
        <v>32</v>
      </c>
    </row>
    <row r="181" spans="1:33" s="30" customFormat="1" x14ac:dyDescent="0.25">
      <c r="A181" s="45" t="s">
        <v>407</v>
      </c>
      <c r="B181" s="65" t="s">
        <v>66</v>
      </c>
      <c r="C181" s="47" t="s">
        <v>31</v>
      </c>
      <c r="D181" s="50" t="s">
        <v>32</v>
      </c>
      <c r="E181" s="50" t="s">
        <v>32</v>
      </c>
      <c r="F181" s="50" t="s">
        <v>32</v>
      </c>
      <c r="G181" s="89" t="s">
        <v>32</v>
      </c>
      <c r="H181" s="51" t="s">
        <v>32</v>
      </c>
      <c r="I181" s="50" t="s">
        <v>32</v>
      </c>
      <c r="J181" s="50" t="s">
        <v>32</v>
      </c>
      <c r="K181" s="50" t="s">
        <v>32</v>
      </c>
      <c r="L181" s="50" t="s">
        <v>32</v>
      </c>
      <c r="M181" s="98" t="s">
        <v>32</v>
      </c>
      <c r="N181" s="50" t="s">
        <v>32</v>
      </c>
      <c r="O181" s="50" t="s">
        <v>32</v>
      </c>
      <c r="P181" s="50" t="s">
        <v>32</v>
      </c>
      <c r="Q181" s="89" t="s">
        <v>32</v>
      </c>
      <c r="R181" s="51" t="s">
        <v>32</v>
      </c>
      <c r="S181" s="50" t="s">
        <v>32</v>
      </c>
      <c r="T181" s="50" t="s">
        <v>32</v>
      </c>
      <c r="U181" s="50" t="s">
        <v>32</v>
      </c>
      <c r="V181" s="50" t="s">
        <v>32</v>
      </c>
      <c r="W181" s="51" t="s">
        <v>32</v>
      </c>
      <c r="X181" s="50" t="s">
        <v>32</v>
      </c>
      <c r="Y181" s="50" t="s">
        <v>32</v>
      </c>
      <c r="Z181" s="50" t="s">
        <v>32</v>
      </c>
      <c r="AA181" s="50" t="s">
        <v>32</v>
      </c>
      <c r="AB181" s="51" t="s">
        <v>32</v>
      </c>
      <c r="AC181" s="50" t="s">
        <v>32</v>
      </c>
      <c r="AD181" s="50" t="s">
        <v>32</v>
      </c>
      <c r="AE181" s="50" t="s">
        <v>32</v>
      </c>
      <c r="AF181" s="50" t="s">
        <v>32</v>
      </c>
      <c r="AG181" s="51" t="s">
        <v>32</v>
      </c>
    </row>
    <row r="182" spans="1:33" s="30" customFormat="1" ht="110.25" x14ac:dyDescent="0.25">
      <c r="A182" s="45" t="s">
        <v>408</v>
      </c>
      <c r="B182" s="64" t="s">
        <v>409</v>
      </c>
      <c r="C182" s="47" t="s">
        <v>31</v>
      </c>
      <c r="D182" s="50">
        <f t="shared" ref="D182:E185" si="98">SUM(I182,N182,S182,X182,AC182)</f>
        <v>1027.5411770954295</v>
      </c>
      <c r="E182" s="50">
        <f t="shared" si="98"/>
        <v>1026.8684865299999</v>
      </c>
      <c r="F182" s="44">
        <f t="shared" ref="F182:F213" si="99">E182-D182</f>
        <v>-0.67269056542954786</v>
      </c>
      <c r="G182" s="96">
        <f>F182/D182</f>
        <v>-6.5466044614489831E-4</v>
      </c>
      <c r="H182" s="51" t="s">
        <v>386</v>
      </c>
      <c r="I182" s="50">
        <v>387.11297709542953</v>
      </c>
      <c r="J182" s="50">
        <v>216.17195307</v>
      </c>
      <c r="K182" s="50">
        <f t="shared" ref="K182:K213" si="100">J182-I182</f>
        <v>-170.94102402542953</v>
      </c>
      <c r="L182" s="89">
        <f>K182/I182</f>
        <v>-0.44157916200078673</v>
      </c>
      <c r="M182" s="48" t="s">
        <v>410</v>
      </c>
      <c r="N182" s="50">
        <v>0</v>
      </c>
      <c r="O182" s="50">
        <v>0</v>
      </c>
      <c r="P182" s="50">
        <f t="shared" ref="P182:P213" si="101">O182-N182</f>
        <v>0</v>
      </c>
      <c r="Q182" s="89">
        <v>0</v>
      </c>
      <c r="R182" s="51" t="s">
        <v>32</v>
      </c>
      <c r="S182" s="50">
        <v>0</v>
      </c>
      <c r="T182" s="50">
        <v>0</v>
      </c>
      <c r="U182" s="50">
        <f t="shared" ref="U182:U213" si="102">T182-S182</f>
        <v>0</v>
      </c>
      <c r="V182" s="89">
        <v>0</v>
      </c>
      <c r="W182" s="51" t="s">
        <v>32</v>
      </c>
      <c r="X182" s="50">
        <v>173.63019999999997</v>
      </c>
      <c r="Y182" s="50">
        <v>186.38448295000001</v>
      </c>
      <c r="Z182" s="50">
        <f t="shared" ref="Z182:Z213" si="103">Y182-X182</f>
        <v>12.754282950000032</v>
      </c>
      <c r="AA182" s="89">
        <f>Z182/X182</f>
        <v>7.3456593092676478E-2</v>
      </c>
      <c r="AB182" s="51" t="s">
        <v>371</v>
      </c>
      <c r="AC182" s="50">
        <v>466.798</v>
      </c>
      <c r="AD182" s="50">
        <v>624.31205050999995</v>
      </c>
      <c r="AE182" s="50">
        <f t="shared" ref="AE182:AE213" si="104">AD182-AC182</f>
        <v>157.51405050999995</v>
      </c>
      <c r="AF182" s="89">
        <f>AE182/AC182</f>
        <v>0.33743514434509136</v>
      </c>
      <c r="AG182" s="51" t="s">
        <v>411</v>
      </c>
    </row>
    <row r="183" spans="1:33" s="30" customFormat="1" x14ac:dyDescent="0.25">
      <c r="A183" s="45" t="s">
        <v>412</v>
      </c>
      <c r="B183" s="62" t="s">
        <v>413</v>
      </c>
      <c r="C183" s="47" t="s">
        <v>31</v>
      </c>
      <c r="D183" s="50">
        <f t="shared" si="98"/>
        <v>0</v>
      </c>
      <c r="E183" s="50">
        <f t="shared" si="98"/>
        <v>0</v>
      </c>
      <c r="F183" s="44">
        <f t="shared" si="99"/>
        <v>0</v>
      </c>
      <c r="G183" s="96">
        <v>0</v>
      </c>
      <c r="H183" s="51" t="s">
        <v>32</v>
      </c>
      <c r="I183" s="50">
        <v>0</v>
      </c>
      <c r="J183" s="50">
        <v>0</v>
      </c>
      <c r="K183" s="50">
        <f t="shared" si="100"/>
        <v>0</v>
      </c>
      <c r="L183" s="89">
        <v>0</v>
      </c>
      <c r="M183" s="48" t="s">
        <v>32</v>
      </c>
      <c r="N183" s="50">
        <v>0</v>
      </c>
      <c r="O183" s="50">
        <v>0</v>
      </c>
      <c r="P183" s="50">
        <f t="shared" si="101"/>
        <v>0</v>
      </c>
      <c r="Q183" s="89">
        <v>0</v>
      </c>
      <c r="R183" s="51" t="s">
        <v>32</v>
      </c>
      <c r="S183" s="50">
        <v>0</v>
      </c>
      <c r="T183" s="50">
        <v>0</v>
      </c>
      <c r="U183" s="50">
        <f t="shared" si="102"/>
        <v>0</v>
      </c>
      <c r="V183" s="89">
        <v>0</v>
      </c>
      <c r="W183" s="51" t="s">
        <v>32</v>
      </c>
      <c r="X183" s="50">
        <v>0</v>
      </c>
      <c r="Y183" s="50">
        <v>0</v>
      </c>
      <c r="Z183" s="50">
        <f t="shared" si="103"/>
        <v>0</v>
      </c>
      <c r="AA183" s="89">
        <v>0</v>
      </c>
      <c r="AB183" s="51" t="s">
        <v>32</v>
      </c>
      <c r="AC183" s="50">
        <v>0</v>
      </c>
      <c r="AD183" s="50">
        <v>0</v>
      </c>
      <c r="AE183" s="50">
        <f t="shared" si="104"/>
        <v>0</v>
      </c>
      <c r="AF183" s="89">
        <v>0</v>
      </c>
      <c r="AG183" s="51" t="s">
        <v>32</v>
      </c>
    </row>
    <row r="184" spans="1:33" s="30" customFormat="1" ht="110.25" x14ac:dyDescent="0.25">
      <c r="A184" s="45" t="s">
        <v>414</v>
      </c>
      <c r="B184" s="62" t="s">
        <v>415</v>
      </c>
      <c r="C184" s="47" t="s">
        <v>31</v>
      </c>
      <c r="D184" s="50">
        <f t="shared" si="98"/>
        <v>1027.5411770954295</v>
      </c>
      <c r="E184" s="50">
        <f t="shared" si="98"/>
        <v>1026.8684865299999</v>
      </c>
      <c r="F184" s="44">
        <f t="shared" si="99"/>
        <v>-0.67269056542954786</v>
      </c>
      <c r="G184" s="96">
        <f>F184/D184</f>
        <v>-6.5466044614489831E-4</v>
      </c>
      <c r="H184" s="51" t="s">
        <v>32</v>
      </c>
      <c r="I184" s="50">
        <v>387.11297709542953</v>
      </c>
      <c r="J184" s="50">
        <v>216.17195307</v>
      </c>
      <c r="K184" s="50">
        <f t="shared" si="100"/>
        <v>-170.94102402542953</v>
      </c>
      <c r="L184" s="89">
        <f>K184/I184</f>
        <v>-0.44157916200078673</v>
      </c>
      <c r="M184" s="99" t="s">
        <v>410</v>
      </c>
      <c r="N184" s="50">
        <v>0</v>
      </c>
      <c r="O184" s="50">
        <v>0</v>
      </c>
      <c r="P184" s="50">
        <f t="shared" si="101"/>
        <v>0</v>
      </c>
      <c r="Q184" s="89">
        <v>0</v>
      </c>
      <c r="R184" s="51" t="s">
        <v>32</v>
      </c>
      <c r="S184" s="50">
        <v>0</v>
      </c>
      <c r="T184" s="50">
        <v>0</v>
      </c>
      <c r="U184" s="50">
        <f t="shared" si="102"/>
        <v>0</v>
      </c>
      <c r="V184" s="89">
        <v>0</v>
      </c>
      <c r="W184" s="51" t="s">
        <v>32</v>
      </c>
      <c r="X184" s="50">
        <v>173.63019999999997</v>
      </c>
      <c r="Y184" s="50">
        <v>186.38448295000001</v>
      </c>
      <c r="Z184" s="50">
        <f t="shared" si="103"/>
        <v>12.754282950000032</v>
      </c>
      <c r="AA184" s="89">
        <f>Z184/X184</f>
        <v>7.3456593092676478E-2</v>
      </c>
      <c r="AB184" s="51" t="s">
        <v>32</v>
      </c>
      <c r="AC184" s="50">
        <v>466.798</v>
      </c>
      <c r="AD184" s="50">
        <v>624.31205050999995</v>
      </c>
      <c r="AE184" s="50">
        <f t="shared" si="104"/>
        <v>157.51405050999995</v>
      </c>
      <c r="AF184" s="89">
        <f>AE184/AC184</f>
        <v>0.33743514434509136</v>
      </c>
      <c r="AG184" s="51" t="s">
        <v>411</v>
      </c>
    </row>
    <row r="185" spans="1:33" s="30" customFormat="1" ht="409.6" thickBot="1" x14ac:dyDescent="0.3">
      <c r="A185" s="45" t="s">
        <v>416</v>
      </c>
      <c r="B185" s="63" t="s">
        <v>68</v>
      </c>
      <c r="C185" s="47" t="s">
        <v>31</v>
      </c>
      <c r="D185" s="50">
        <f t="shared" si="98"/>
        <v>15739.251213958663</v>
      </c>
      <c r="E185" s="50">
        <f t="shared" si="98"/>
        <v>19365.053847425243</v>
      </c>
      <c r="F185" s="44">
        <f t="shared" si="99"/>
        <v>3625.8026334665792</v>
      </c>
      <c r="G185" s="96">
        <f>F185/D185</f>
        <v>0.23036690781394767</v>
      </c>
      <c r="H185" s="51" t="s">
        <v>417</v>
      </c>
      <c r="I185" s="50">
        <v>3834.5291963657901</v>
      </c>
      <c r="J185" s="50">
        <v>3937.6802612838692</v>
      </c>
      <c r="K185" s="50">
        <f t="shared" si="100"/>
        <v>103.1510649180791</v>
      </c>
      <c r="L185" s="89">
        <f>K185/I185</f>
        <v>2.6900581436657585E-2</v>
      </c>
      <c r="M185" s="48" t="s">
        <v>418</v>
      </c>
      <c r="N185" s="50">
        <v>284.54219676588389</v>
      </c>
      <c r="O185" s="50">
        <v>405.75303680253887</v>
      </c>
      <c r="P185" s="50">
        <f t="shared" si="101"/>
        <v>121.21084003665499</v>
      </c>
      <c r="Q185" s="89">
        <f>P185/N185</f>
        <v>0.42598546512377228</v>
      </c>
      <c r="R185" s="51" t="s">
        <v>419</v>
      </c>
      <c r="S185" s="50">
        <v>11377.796626425046</v>
      </c>
      <c r="T185" s="50">
        <v>13733.594917433737</v>
      </c>
      <c r="U185" s="50">
        <f t="shared" si="102"/>
        <v>2355.7982910086903</v>
      </c>
      <c r="V185" s="89">
        <f>U185/S185</f>
        <v>0.20705224116392845</v>
      </c>
      <c r="W185" s="51" t="s">
        <v>420</v>
      </c>
      <c r="X185" s="50">
        <v>52.079887039484959</v>
      </c>
      <c r="Y185" s="50">
        <v>393.39114784156527</v>
      </c>
      <c r="Z185" s="50">
        <f t="shared" si="103"/>
        <v>341.31126080208031</v>
      </c>
      <c r="AA185" s="89">
        <f>Z185/X185</f>
        <v>6.5536098521740511</v>
      </c>
      <c r="AB185" s="51" t="s">
        <v>421</v>
      </c>
      <c r="AC185" s="50">
        <v>190.30330736245708</v>
      </c>
      <c r="AD185" s="50">
        <v>894.63448406353029</v>
      </c>
      <c r="AE185" s="50">
        <f t="shared" si="104"/>
        <v>704.33117670107322</v>
      </c>
      <c r="AF185" s="89">
        <f>AE185/AC185</f>
        <v>3.7010979286848866</v>
      </c>
      <c r="AG185" s="51" t="s">
        <v>422</v>
      </c>
    </row>
    <row r="186" spans="1:33" s="30" customFormat="1" ht="16.5" thickBot="1" x14ac:dyDescent="0.3">
      <c r="A186" s="58" t="s">
        <v>423</v>
      </c>
      <c r="B186" s="59" t="s">
        <v>424</v>
      </c>
      <c r="C186" s="60" t="s">
        <v>31</v>
      </c>
      <c r="D186" s="38">
        <f>SUM(D203,D187,D188,D192,D193,D194,D195,D196,D197,D199,D200,D201,D202)</f>
        <v>97895.849691876807</v>
      </c>
      <c r="E186" s="38">
        <f>SUM(E203,E187,E188,E192,E193,E194,E195,E196,E197,E199,E200,E201,E202)</f>
        <v>105624.36247271</v>
      </c>
      <c r="F186" s="38">
        <f t="shared" si="99"/>
        <v>7728.512780833189</v>
      </c>
      <c r="G186" s="94">
        <f>F186/D186</f>
        <v>7.8946276120574754E-2</v>
      </c>
      <c r="H186" s="38" t="s">
        <v>32</v>
      </c>
      <c r="I186" s="38">
        <f>SUM(I203,I187,I188,I192,I193,I194,I195,I196,I197,I199,I200,I201,I202)</f>
        <v>44794.136412497217</v>
      </c>
      <c r="J186" s="38">
        <f>SUM(J203,J187,J188,J192,J193,J194,J195,J196,J197,J199,J200,J201,J202)</f>
        <v>46621.544457135671</v>
      </c>
      <c r="K186" s="38">
        <f t="shared" si="100"/>
        <v>1827.4080446384542</v>
      </c>
      <c r="L186" s="94">
        <f>K186/I186</f>
        <v>4.0795697629045516E-2</v>
      </c>
      <c r="M186" s="34" t="s">
        <v>32</v>
      </c>
      <c r="N186" s="38">
        <f>SUM(N203,N187,N188,N192,N193,N194,N195,N196,N197,N199,N200,N201,N202)</f>
        <v>1938.7550549927992</v>
      </c>
      <c r="O186" s="38">
        <f>SUM(O203,O187,O188,O192,O193,O194,O195,O196,O197,O199,O200,O201,O202)</f>
        <v>1848.6811583564711</v>
      </c>
      <c r="P186" s="38">
        <f t="shared" si="101"/>
        <v>-90.073896636328072</v>
      </c>
      <c r="Q186" s="94">
        <f>P186/N186</f>
        <v>-4.6459657915198897E-2</v>
      </c>
      <c r="R186" s="38" t="s">
        <v>32</v>
      </c>
      <c r="S186" s="38">
        <f>SUM(S203,S187,S188,S192,S193,S194,S195,S196,S197,S199,S200,S201,S202)</f>
        <v>30686.269146540657</v>
      </c>
      <c r="T186" s="38">
        <f>SUM(T203,T187,T188,T192,T193,T194,T195,T196,T197,T199,T200,T201,T202)</f>
        <v>33445.462885983696</v>
      </c>
      <c r="U186" s="101">
        <f t="shared" si="102"/>
        <v>2759.1937394430388</v>
      </c>
      <c r="V186" s="102">
        <f>U186/S186</f>
        <v>8.9916233422403194E-2</v>
      </c>
      <c r="W186" s="38" t="s">
        <v>32</v>
      </c>
      <c r="X186" s="38">
        <f>SUM(X203,X187,X188,X192,X193,X194,X195,X196,X197,X199,X200,X201,X202)</f>
        <v>10529.579673970296</v>
      </c>
      <c r="Y186" s="38">
        <f>SUM(Y203,Y187,Y188,Y192,Y193,Y194,Y195,Y196,Y197,Y199,Y200,Y201,Y202)</f>
        <v>10267.216447536135</v>
      </c>
      <c r="Z186" s="38">
        <f t="shared" si="103"/>
        <v>-262.36322643416133</v>
      </c>
      <c r="AA186" s="94">
        <f>Z186/X186</f>
        <v>-2.4916780589327583E-2</v>
      </c>
      <c r="AB186" s="95" t="s">
        <v>32</v>
      </c>
      <c r="AC186" s="38">
        <f>SUM(AC203,AC187,AC188,AC192,AC193,AC194,AC195,AC196,AC197,AC199,AC200,AC201,AC202)</f>
        <v>9947.1094038758365</v>
      </c>
      <c r="AD186" s="38">
        <f>SUM(AD203,AD187,AD188,AD192,AD193,AD194,AD195,AD196,AD197,AD199,AD200,AD201,AD202)</f>
        <v>13441.457523698024</v>
      </c>
      <c r="AE186" s="38">
        <f t="shared" si="104"/>
        <v>3494.3481198221871</v>
      </c>
      <c r="AF186" s="94">
        <f>AE186/AC186</f>
        <v>0.35129282065206135</v>
      </c>
      <c r="AG186" s="95" t="s">
        <v>32</v>
      </c>
    </row>
    <row r="187" spans="1:33" s="30" customFormat="1" ht="63" x14ac:dyDescent="0.25">
      <c r="A187" s="45" t="s">
        <v>425</v>
      </c>
      <c r="B187" s="64" t="s">
        <v>426</v>
      </c>
      <c r="C187" s="47" t="s">
        <v>31</v>
      </c>
      <c r="D187" s="50">
        <f>SUM(I187,N187,S187,X187,AC187)</f>
        <v>52895.094297054718</v>
      </c>
      <c r="E187" s="50">
        <f>SUM(J187,O187,T187,Y187,AD187)</f>
        <v>57806.924839730003</v>
      </c>
      <c r="F187" s="50">
        <f t="shared" si="99"/>
        <v>4911.830542675285</v>
      </c>
      <c r="G187" s="89">
        <f>F187/D187</f>
        <v>9.2859850387841794E-2</v>
      </c>
      <c r="H187" s="51" t="s">
        <v>32</v>
      </c>
      <c r="I187" s="50">
        <v>24627.222214129768</v>
      </c>
      <c r="J187" s="50">
        <v>25349.256485760005</v>
      </c>
      <c r="K187" s="50">
        <f t="shared" si="100"/>
        <v>722.03427163023662</v>
      </c>
      <c r="L187" s="89">
        <f>K187/I187</f>
        <v>2.9318542925883553E-2</v>
      </c>
      <c r="M187" s="51" t="s">
        <v>32</v>
      </c>
      <c r="N187" s="50">
        <v>660.83055326588703</v>
      </c>
      <c r="O187" s="50">
        <v>699.43614410999999</v>
      </c>
      <c r="P187" s="50">
        <f t="shared" si="101"/>
        <v>38.605590844112953</v>
      </c>
      <c r="Q187" s="89">
        <f>P187/N187</f>
        <v>5.8419803160311631E-2</v>
      </c>
      <c r="R187" s="51" t="s">
        <v>32</v>
      </c>
      <c r="S187" s="50">
        <v>17067.626051171577</v>
      </c>
      <c r="T187" s="50">
        <v>18195.607915419998</v>
      </c>
      <c r="U187" s="50">
        <f t="shared" si="102"/>
        <v>1127.9818642484206</v>
      </c>
      <c r="V187" s="89">
        <f>U187/S187</f>
        <v>6.6088972237061186E-2</v>
      </c>
      <c r="W187" s="51" t="s">
        <v>32</v>
      </c>
      <c r="X187" s="50">
        <v>5840.5047471612079</v>
      </c>
      <c r="Y187" s="50">
        <v>5334.9703066000002</v>
      </c>
      <c r="Z187" s="50">
        <f t="shared" si="103"/>
        <v>-505.5344405612077</v>
      </c>
      <c r="AA187" s="89">
        <f>Z187/X187</f>
        <v>-8.6556635504307061E-2</v>
      </c>
      <c r="AB187" s="51" t="s">
        <v>32</v>
      </c>
      <c r="AC187" s="50">
        <v>4698.9107313262803</v>
      </c>
      <c r="AD187" s="50">
        <v>8227.6539878399999</v>
      </c>
      <c r="AE187" s="50">
        <f t="shared" si="104"/>
        <v>3528.7432565137196</v>
      </c>
      <c r="AF187" s="89">
        <f>AE187/AC187</f>
        <v>0.75097048194352956</v>
      </c>
      <c r="AG187" s="51" t="s">
        <v>427</v>
      </c>
    </row>
    <row r="188" spans="1:33" s="30" customFormat="1" x14ac:dyDescent="0.25">
      <c r="A188" s="45" t="s">
        <v>428</v>
      </c>
      <c r="B188" s="64" t="s">
        <v>429</v>
      </c>
      <c r="C188" s="47" t="s">
        <v>31</v>
      </c>
      <c r="D188" s="50">
        <f>SUM(D189:D191)</f>
        <v>1311.5701251100002</v>
      </c>
      <c r="E188" s="50">
        <f>SUM(E189:E191)</f>
        <v>1431.8231885099999</v>
      </c>
      <c r="F188" s="50">
        <f t="shared" si="99"/>
        <v>120.25306339999975</v>
      </c>
      <c r="G188" s="89">
        <f>F188/D188</f>
        <v>9.1686339218739241E-2</v>
      </c>
      <c r="H188" s="51" t="s">
        <v>32</v>
      </c>
      <c r="I188" s="50">
        <f>SUM(I189:I191)</f>
        <v>570.77185022475101</v>
      </c>
      <c r="J188" s="50">
        <f>SUM(J189:J191)</f>
        <v>744.67538680427162</v>
      </c>
      <c r="K188" s="50">
        <f t="shared" si="100"/>
        <v>173.90353657952062</v>
      </c>
      <c r="L188" s="89">
        <f>K188/I188</f>
        <v>0.30468134774173461</v>
      </c>
      <c r="M188" s="51" t="s">
        <v>32</v>
      </c>
      <c r="N188" s="50">
        <f>SUM(N189:N191)</f>
        <v>85.015199699354753</v>
      </c>
      <c r="O188" s="50">
        <f>SUM(O189:O191)</f>
        <v>48.293161229469007</v>
      </c>
      <c r="P188" s="50">
        <f t="shared" si="101"/>
        <v>-36.722038469885746</v>
      </c>
      <c r="Q188" s="89">
        <f>P188/N188</f>
        <v>-0.43194674128565808</v>
      </c>
      <c r="R188" s="51" t="s">
        <v>32</v>
      </c>
      <c r="S188" s="50">
        <f>SUM(S189:S191)</f>
        <v>486.09456309910433</v>
      </c>
      <c r="T188" s="50">
        <f>SUM(T189:T191)</f>
        <v>447.2628530006121</v>
      </c>
      <c r="U188" s="50">
        <f t="shared" si="102"/>
        <v>-38.831710098492238</v>
      </c>
      <c r="V188" s="89">
        <f>U188/S188</f>
        <v>-7.9885094478160779E-2</v>
      </c>
      <c r="W188" s="50" t="s">
        <v>32</v>
      </c>
      <c r="X188" s="50">
        <f>SUM(X189:X191)</f>
        <v>49.099587532676281</v>
      </c>
      <c r="Y188" s="50">
        <f>SUM(Y189:Y191)</f>
        <v>46.735288130949648</v>
      </c>
      <c r="Z188" s="50">
        <f t="shared" si="103"/>
        <v>-2.3642994017266332</v>
      </c>
      <c r="AA188" s="89">
        <f>Z188/X188</f>
        <v>-4.8153141819229493E-2</v>
      </c>
      <c r="AB188" s="51" t="s">
        <v>32</v>
      </c>
      <c r="AC188" s="50">
        <f>SUM(AC189:AC191)</f>
        <v>120.5889245541138</v>
      </c>
      <c r="AD188" s="50">
        <f>SUM(AD189:AD191)</f>
        <v>144.85649934469748</v>
      </c>
      <c r="AE188" s="50">
        <f t="shared" si="104"/>
        <v>24.26757479058368</v>
      </c>
      <c r="AF188" s="89">
        <f>AE188/AC188</f>
        <v>0.20124215287858963</v>
      </c>
      <c r="AG188" s="51" t="s">
        <v>32</v>
      </c>
    </row>
    <row r="189" spans="1:33" s="30" customFormat="1" ht="157.5" x14ac:dyDescent="0.25">
      <c r="A189" s="45" t="s">
        <v>430</v>
      </c>
      <c r="B189" s="62" t="s">
        <v>431</v>
      </c>
      <c r="C189" s="47" t="s">
        <v>31</v>
      </c>
      <c r="D189" s="50">
        <f t="shared" ref="D189:D203" si="105">SUM(I189,N189,S189,X189,AC189)</f>
        <v>0</v>
      </c>
      <c r="E189" s="50">
        <f t="shared" ref="E189:E203" si="106">SUM(J189,O189,T189,Y189,AD189)</f>
        <v>296.06262645999999</v>
      </c>
      <c r="F189" s="50">
        <f t="shared" si="99"/>
        <v>296.06262645999999</v>
      </c>
      <c r="G189" s="89">
        <v>1</v>
      </c>
      <c r="H189" s="51" t="s">
        <v>432</v>
      </c>
      <c r="I189" s="50">
        <v>0</v>
      </c>
      <c r="J189" s="50">
        <v>235.11852460000003</v>
      </c>
      <c r="K189" s="50">
        <f t="shared" si="100"/>
        <v>235.11852460000003</v>
      </c>
      <c r="L189" s="89">
        <v>1</v>
      </c>
      <c r="M189" s="51" t="s">
        <v>432</v>
      </c>
      <c r="N189" s="50">
        <v>0</v>
      </c>
      <c r="O189" s="50">
        <v>45.939418999999994</v>
      </c>
      <c r="P189" s="50">
        <f t="shared" si="101"/>
        <v>45.939418999999994</v>
      </c>
      <c r="Q189" s="89">
        <v>1</v>
      </c>
      <c r="R189" s="51" t="s">
        <v>432</v>
      </c>
      <c r="S189" s="50">
        <v>0</v>
      </c>
      <c r="T189" s="50">
        <v>8.7530027799999992</v>
      </c>
      <c r="U189" s="50">
        <f t="shared" si="102"/>
        <v>8.7530027799999992</v>
      </c>
      <c r="V189" s="89">
        <v>1</v>
      </c>
      <c r="W189" s="51" t="s">
        <v>432</v>
      </c>
      <c r="X189" s="50">
        <v>0</v>
      </c>
      <c r="Y189" s="50">
        <v>0.10427370999999999</v>
      </c>
      <c r="Z189" s="50">
        <f t="shared" si="103"/>
        <v>0.10427370999999999</v>
      </c>
      <c r="AA189" s="89">
        <v>1</v>
      </c>
      <c r="AB189" s="51" t="s">
        <v>432</v>
      </c>
      <c r="AC189" s="50">
        <v>0</v>
      </c>
      <c r="AD189" s="50">
        <v>6.1474063700000006</v>
      </c>
      <c r="AE189" s="50">
        <f t="shared" si="104"/>
        <v>6.1474063700000006</v>
      </c>
      <c r="AF189" s="89">
        <v>1</v>
      </c>
      <c r="AG189" s="51" t="s">
        <v>432</v>
      </c>
    </row>
    <row r="190" spans="1:33" s="30" customFormat="1" ht="47.25" x14ac:dyDescent="0.25">
      <c r="A190" s="45" t="s">
        <v>433</v>
      </c>
      <c r="B190" s="62" t="s">
        <v>434</v>
      </c>
      <c r="C190" s="47" t="s">
        <v>31</v>
      </c>
      <c r="D190" s="50">
        <f t="shared" si="105"/>
        <v>1311.5701251100002</v>
      </c>
      <c r="E190" s="50">
        <f t="shared" si="106"/>
        <v>1135.7605620499999</v>
      </c>
      <c r="F190" s="50">
        <f t="shared" si="99"/>
        <v>-175.8095630600003</v>
      </c>
      <c r="G190" s="89">
        <f>F190/D190</f>
        <v>-0.1340451110421986</v>
      </c>
      <c r="H190" s="51" t="s">
        <v>435</v>
      </c>
      <c r="I190" s="50">
        <v>570.77185022475101</v>
      </c>
      <c r="J190" s="50">
        <v>509.55686220427162</v>
      </c>
      <c r="K190" s="50">
        <f t="shared" si="100"/>
        <v>-61.214988020479382</v>
      </c>
      <c r="L190" s="89">
        <f>K190/I190</f>
        <v>-0.10724948680698768</v>
      </c>
      <c r="M190" s="51" t="s">
        <v>435</v>
      </c>
      <c r="N190" s="50">
        <v>85.015199699354753</v>
      </c>
      <c r="O190" s="50">
        <v>2.3537422294690167</v>
      </c>
      <c r="P190" s="50">
        <f t="shared" si="101"/>
        <v>-82.661457469885733</v>
      </c>
      <c r="Q190" s="89">
        <f>P190/N190</f>
        <v>-0.97231386578173407</v>
      </c>
      <c r="R190" s="51" t="s">
        <v>435</v>
      </c>
      <c r="S190" s="50">
        <v>486.09456309910433</v>
      </c>
      <c r="T190" s="50">
        <v>438.50985022061212</v>
      </c>
      <c r="U190" s="50">
        <f t="shared" si="102"/>
        <v>-47.584712878492212</v>
      </c>
      <c r="V190" s="89">
        <f>U190/S190</f>
        <v>-9.7891884605980875E-2</v>
      </c>
      <c r="W190" s="50" t="s">
        <v>435</v>
      </c>
      <c r="X190" s="50">
        <v>49.099587532676281</v>
      </c>
      <c r="Y190" s="50">
        <v>46.631014420949647</v>
      </c>
      <c r="Z190" s="50">
        <f t="shared" si="103"/>
        <v>-2.4685731117266343</v>
      </c>
      <c r="AA190" s="89">
        <f>Z190/X190</f>
        <v>-5.0276860474311999E-2</v>
      </c>
      <c r="AB190" s="51" t="s">
        <v>435</v>
      </c>
      <c r="AC190" s="50">
        <v>120.5889245541138</v>
      </c>
      <c r="AD190" s="50">
        <v>138.70909297469748</v>
      </c>
      <c r="AE190" s="50">
        <f t="shared" si="104"/>
        <v>18.120168420583681</v>
      </c>
      <c r="AF190" s="89">
        <f>AE190/AC190</f>
        <v>0.15026395241175178</v>
      </c>
      <c r="AG190" s="51" t="s">
        <v>435</v>
      </c>
    </row>
    <row r="191" spans="1:33" s="30" customFormat="1" x14ac:dyDescent="0.25">
      <c r="A191" s="45" t="s">
        <v>436</v>
      </c>
      <c r="B191" s="62" t="s">
        <v>437</v>
      </c>
      <c r="C191" s="47" t="s">
        <v>31</v>
      </c>
      <c r="D191" s="50">
        <f t="shared" si="105"/>
        <v>0</v>
      </c>
      <c r="E191" s="50">
        <f t="shared" si="106"/>
        <v>0</v>
      </c>
      <c r="F191" s="50">
        <f t="shared" si="99"/>
        <v>0</v>
      </c>
      <c r="G191" s="89">
        <v>0</v>
      </c>
      <c r="H191" s="51" t="s">
        <v>32</v>
      </c>
      <c r="I191" s="50">
        <v>0</v>
      </c>
      <c r="J191" s="50">
        <v>0</v>
      </c>
      <c r="K191" s="50">
        <f t="shared" si="100"/>
        <v>0</v>
      </c>
      <c r="L191" s="89">
        <v>0</v>
      </c>
      <c r="M191" s="51" t="s">
        <v>32</v>
      </c>
      <c r="N191" s="50">
        <v>0</v>
      </c>
      <c r="O191" s="50">
        <v>0</v>
      </c>
      <c r="P191" s="50">
        <f t="shared" si="101"/>
        <v>0</v>
      </c>
      <c r="Q191" s="89">
        <v>0</v>
      </c>
      <c r="R191" s="51" t="s">
        <v>32</v>
      </c>
      <c r="S191" s="50">
        <v>0</v>
      </c>
      <c r="T191" s="50">
        <v>0</v>
      </c>
      <c r="U191" s="50">
        <f t="shared" si="102"/>
        <v>0</v>
      </c>
      <c r="V191" s="89">
        <v>0</v>
      </c>
      <c r="W191" s="50" t="s">
        <v>32</v>
      </c>
      <c r="X191" s="50">
        <v>0</v>
      </c>
      <c r="Y191" s="50">
        <v>0</v>
      </c>
      <c r="Z191" s="50">
        <f t="shared" si="103"/>
        <v>0</v>
      </c>
      <c r="AA191" s="89">
        <v>0</v>
      </c>
      <c r="AB191" s="51" t="s">
        <v>32</v>
      </c>
      <c r="AC191" s="50">
        <v>0</v>
      </c>
      <c r="AD191" s="50">
        <v>0</v>
      </c>
      <c r="AE191" s="50">
        <f t="shared" si="104"/>
        <v>0</v>
      </c>
      <c r="AF191" s="89">
        <v>0</v>
      </c>
      <c r="AG191" s="51" t="s">
        <v>32</v>
      </c>
    </row>
    <row r="192" spans="1:33" s="30" customFormat="1" ht="31.5" x14ac:dyDescent="0.25">
      <c r="A192" s="45" t="s">
        <v>438</v>
      </c>
      <c r="B192" s="64" t="s">
        <v>439</v>
      </c>
      <c r="C192" s="47" t="s">
        <v>31</v>
      </c>
      <c r="D192" s="50">
        <f t="shared" si="105"/>
        <v>0</v>
      </c>
      <c r="E192" s="50">
        <f t="shared" si="106"/>
        <v>0</v>
      </c>
      <c r="F192" s="50">
        <f t="shared" si="99"/>
        <v>0</v>
      </c>
      <c r="G192" s="89">
        <v>0</v>
      </c>
      <c r="H192" s="51" t="s">
        <v>32</v>
      </c>
      <c r="I192" s="50">
        <v>0</v>
      </c>
      <c r="J192" s="50">
        <v>0</v>
      </c>
      <c r="K192" s="50">
        <f t="shared" si="100"/>
        <v>0</v>
      </c>
      <c r="L192" s="89">
        <v>0</v>
      </c>
      <c r="M192" s="51" t="s">
        <v>32</v>
      </c>
      <c r="N192" s="50">
        <v>0</v>
      </c>
      <c r="O192" s="50">
        <v>0</v>
      </c>
      <c r="P192" s="50">
        <f t="shared" si="101"/>
        <v>0</v>
      </c>
      <c r="Q192" s="89">
        <v>0</v>
      </c>
      <c r="R192" s="51" t="s">
        <v>32</v>
      </c>
      <c r="S192" s="50">
        <v>0</v>
      </c>
      <c r="T192" s="50">
        <v>0</v>
      </c>
      <c r="U192" s="50">
        <f t="shared" si="102"/>
        <v>0</v>
      </c>
      <c r="V192" s="89">
        <v>0</v>
      </c>
      <c r="W192" s="50" t="s">
        <v>32</v>
      </c>
      <c r="X192" s="50">
        <v>0</v>
      </c>
      <c r="Y192" s="50">
        <v>0</v>
      </c>
      <c r="Z192" s="50">
        <f t="shared" si="103"/>
        <v>0</v>
      </c>
      <c r="AA192" s="89">
        <v>0</v>
      </c>
      <c r="AB192" s="51" t="s">
        <v>32</v>
      </c>
      <c r="AC192" s="50">
        <v>0</v>
      </c>
      <c r="AD192" s="50">
        <v>0</v>
      </c>
      <c r="AE192" s="50">
        <f t="shared" si="104"/>
        <v>0</v>
      </c>
      <c r="AF192" s="89">
        <v>0</v>
      </c>
      <c r="AG192" s="51" t="s">
        <v>32</v>
      </c>
    </row>
    <row r="193" spans="1:33" s="30" customFormat="1" ht="94.5" x14ac:dyDescent="0.25">
      <c r="A193" s="45" t="s">
        <v>440</v>
      </c>
      <c r="B193" s="64" t="s">
        <v>441</v>
      </c>
      <c r="C193" s="47" t="s">
        <v>31</v>
      </c>
      <c r="D193" s="50">
        <f t="shared" si="105"/>
        <v>73.695821810610568</v>
      </c>
      <c r="E193" s="50">
        <f t="shared" si="106"/>
        <v>65.231841179999989</v>
      </c>
      <c r="F193" s="50">
        <f t="shared" si="99"/>
        <v>-8.4639806306105783</v>
      </c>
      <c r="G193" s="89">
        <f>F193/D193</f>
        <v>-0.11485021026513545</v>
      </c>
      <c r="H193" s="51" t="s">
        <v>442</v>
      </c>
      <c r="I193" s="50">
        <v>12.323221810610564</v>
      </c>
      <c r="J193" s="50">
        <v>16.781274409999998</v>
      </c>
      <c r="K193" s="50">
        <f t="shared" si="100"/>
        <v>4.4580525993894344</v>
      </c>
      <c r="L193" s="89">
        <f>K193/I193</f>
        <v>0.36176031462413127</v>
      </c>
      <c r="M193" s="51" t="s">
        <v>443</v>
      </c>
      <c r="N193" s="50">
        <v>57.7776</v>
      </c>
      <c r="O193" s="50">
        <v>46.369726599999993</v>
      </c>
      <c r="P193" s="50">
        <f t="shared" si="101"/>
        <v>-11.407873400000007</v>
      </c>
      <c r="Q193" s="89">
        <f>P193/N193</f>
        <v>-0.19744457021406231</v>
      </c>
      <c r="R193" s="51" t="s">
        <v>444</v>
      </c>
      <c r="S193" s="50">
        <v>0</v>
      </c>
      <c r="T193" s="50">
        <v>0</v>
      </c>
      <c r="U193" s="50">
        <f t="shared" si="102"/>
        <v>0</v>
      </c>
      <c r="V193" s="89">
        <v>0</v>
      </c>
      <c r="W193" s="51" t="s">
        <v>32</v>
      </c>
      <c r="X193" s="50">
        <v>3.5950000000000002</v>
      </c>
      <c r="Y193" s="50">
        <v>2.0808401700000001</v>
      </c>
      <c r="Z193" s="50">
        <f t="shared" si="103"/>
        <v>-1.5141598300000001</v>
      </c>
      <c r="AA193" s="89">
        <f>Z193/X193</f>
        <v>-0.42118493184979139</v>
      </c>
      <c r="AB193" s="51" t="s">
        <v>442</v>
      </c>
      <c r="AC193" s="50">
        <v>0</v>
      </c>
      <c r="AD193" s="50">
        <v>0</v>
      </c>
      <c r="AE193" s="50">
        <f t="shared" si="104"/>
        <v>0</v>
      </c>
      <c r="AF193" s="89">
        <v>0</v>
      </c>
      <c r="AG193" s="51" t="s">
        <v>32</v>
      </c>
    </row>
    <row r="194" spans="1:33" s="30" customFormat="1" ht="141.75" x14ac:dyDescent="0.25">
      <c r="A194" s="45" t="s">
        <v>445</v>
      </c>
      <c r="B194" s="64" t="s">
        <v>446</v>
      </c>
      <c r="C194" s="47" t="s">
        <v>31</v>
      </c>
      <c r="D194" s="50">
        <f t="shared" si="105"/>
        <v>5021.2072581533967</v>
      </c>
      <c r="E194" s="50">
        <f t="shared" si="106"/>
        <v>5082.9424173699999</v>
      </c>
      <c r="F194" s="50">
        <f t="shared" si="99"/>
        <v>61.735159216603279</v>
      </c>
      <c r="G194" s="89">
        <f>F194/D194</f>
        <v>1.2294883688849572E-2</v>
      </c>
      <c r="H194" s="51" t="s">
        <v>32</v>
      </c>
      <c r="I194" s="50">
        <v>2180.8443170170308</v>
      </c>
      <c r="J194" s="50">
        <v>2168.2907207199996</v>
      </c>
      <c r="K194" s="50">
        <f t="shared" si="100"/>
        <v>-12.553596297031163</v>
      </c>
      <c r="L194" s="89">
        <f>K194/I194</f>
        <v>-5.7563009881429917E-3</v>
      </c>
      <c r="M194" s="51" t="s">
        <v>32</v>
      </c>
      <c r="N194" s="50">
        <v>314.17680000000001</v>
      </c>
      <c r="O194" s="50">
        <v>288.82547396999996</v>
      </c>
      <c r="P194" s="50">
        <f t="shared" si="101"/>
        <v>-25.351326030000052</v>
      </c>
      <c r="Q194" s="89">
        <f>P194/N194</f>
        <v>-8.0691273289434651E-2</v>
      </c>
      <c r="R194" s="51" t="s">
        <v>32</v>
      </c>
      <c r="S194" s="50">
        <v>1784.912</v>
      </c>
      <c r="T194" s="50">
        <v>1788.0980311400001</v>
      </c>
      <c r="U194" s="50">
        <f t="shared" si="102"/>
        <v>3.1860311400000683</v>
      </c>
      <c r="V194" s="89">
        <f>U194/S194</f>
        <v>1.7849793939421486E-3</v>
      </c>
      <c r="W194" s="50" t="s">
        <v>32</v>
      </c>
      <c r="X194" s="50">
        <v>298.91970000000003</v>
      </c>
      <c r="Y194" s="50">
        <v>459.47099007000003</v>
      </c>
      <c r="Z194" s="50">
        <f t="shared" si="103"/>
        <v>160.55129006999999</v>
      </c>
      <c r="AA194" s="89">
        <f>Z194/X194</f>
        <v>0.53710508230136711</v>
      </c>
      <c r="AB194" s="51" t="s">
        <v>447</v>
      </c>
      <c r="AC194" s="50">
        <v>442.35444113636566</v>
      </c>
      <c r="AD194" s="50">
        <v>378.25720146999998</v>
      </c>
      <c r="AE194" s="50">
        <f t="shared" si="104"/>
        <v>-64.097239666365681</v>
      </c>
      <c r="AF194" s="89">
        <f>AE194/AC194</f>
        <v>-0.14490018344046934</v>
      </c>
      <c r="AG194" s="51" t="s">
        <v>448</v>
      </c>
    </row>
    <row r="195" spans="1:33" s="30" customFormat="1" x14ac:dyDescent="0.25">
      <c r="A195" s="45" t="s">
        <v>449</v>
      </c>
      <c r="B195" s="64" t="s">
        <v>450</v>
      </c>
      <c r="C195" s="47" t="s">
        <v>31</v>
      </c>
      <c r="D195" s="50">
        <f t="shared" si="105"/>
        <v>8697.4257120799066</v>
      </c>
      <c r="E195" s="50">
        <f t="shared" si="106"/>
        <v>8707.192681999999</v>
      </c>
      <c r="F195" s="50">
        <f t="shared" si="99"/>
        <v>9.7669699200923787</v>
      </c>
      <c r="G195" s="89">
        <f>F195/D195</f>
        <v>1.1229725028323008E-3</v>
      </c>
      <c r="H195" s="51" t="s">
        <v>32</v>
      </c>
      <c r="I195" s="50">
        <v>4187.469838472849</v>
      </c>
      <c r="J195" s="50">
        <v>4148.4903575232174</v>
      </c>
      <c r="K195" s="50">
        <f t="shared" si="100"/>
        <v>-38.979480949631579</v>
      </c>
      <c r="L195" s="89">
        <f>K195/I195</f>
        <v>-9.3085998116340385E-3</v>
      </c>
      <c r="M195" s="51" t="s">
        <v>32</v>
      </c>
      <c r="N195" s="50">
        <v>166.191028089041</v>
      </c>
      <c r="O195" s="50">
        <v>161.26029079736571</v>
      </c>
      <c r="P195" s="50">
        <f t="shared" si="101"/>
        <v>-4.9307372916752854</v>
      </c>
      <c r="Q195" s="89">
        <f>P195/N195</f>
        <v>-2.9669094345054051E-2</v>
      </c>
      <c r="R195" s="51" t="s">
        <v>32</v>
      </c>
      <c r="S195" s="50">
        <v>2160.8678771705158</v>
      </c>
      <c r="T195" s="50">
        <v>2174.7192819262509</v>
      </c>
      <c r="U195" s="50">
        <f t="shared" si="102"/>
        <v>13.851404755735075</v>
      </c>
      <c r="V195" s="89">
        <f>U195/S195</f>
        <v>6.4101118361166928E-3</v>
      </c>
      <c r="W195" s="50" t="s">
        <v>32</v>
      </c>
      <c r="X195" s="50">
        <v>937.61480574514701</v>
      </c>
      <c r="Y195" s="50">
        <v>948.14991461213538</v>
      </c>
      <c r="Z195" s="50">
        <f t="shared" si="103"/>
        <v>10.535108866988367</v>
      </c>
      <c r="AA195" s="89">
        <f>Z195/X195</f>
        <v>1.1236073494611511E-2</v>
      </c>
      <c r="AB195" s="51" t="s">
        <v>32</v>
      </c>
      <c r="AC195" s="50">
        <v>1245.2821626023538</v>
      </c>
      <c r="AD195" s="50">
        <v>1274.5728371410289</v>
      </c>
      <c r="AE195" s="50">
        <f t="shared" si="104"/>
        <v>29.290674538675148</v>
      </c>
      <c r="AF195" s="89">
        <f>AE195/AC195</f>
        <v>2.3521315424180143E-2</v>
      </c>
      <c r="AG195" s="51" t="s">
        <v>32</v>
      </c>
    </row>
    <row r="196" spans="1:33" s="30" customFormat="1" x14ac:dyDescent="0.25">
      <c r="A196" s="45" t="s">
        <v>451</v>
      </c>
      <c r="B196" s="64" t="s">
        <v>452</v>
      </c>
      <c r="C196" s="47" t="s">
        <v>31</v>
      </c>
      <c r="D196" s="50">
        <f t="shared" si="105"/>
        <v>2899.113237453334</v>
      </c>
      <c r="E196" s="50">
        <f t="shared" si="106"/>
        <v>2843.5372269300005</v>
      </c>
      <c r="F196" s="50">
        <f t="shared" si="99"/>
        <v>-55.57601052333348</v>
      </c>
      <c r="G196" s="89">
        <f>F196/D196</f>
        <v>-1.9170003367013383E-2</v>
      </c>
      <c r="H196" s="51" t="s">
        <v>32</v>
      </c>
      <c r="I196" s="50">
        <v>1396.6430583264403</v>
      </c>
      <c r="J196" s="50">
        <v>1350.6237284280237</v>
      </c>
      <c r="K196" s="50">
        <f t="shared" si="100"/>
        <v>-46.019329898416572</v>
      </c>
      <c r="L196" s="89">
        <f>K196/I196</f>
        <v>-3.2949957846466725E-2</v>
      </c>
      <c r="M196" s="51" t="s">
        <v>32</v>
      </c>
      <c r="N196" s="50">
        <v>56.39949946107469</v>
      </c>
      <c r="O196" s="50">
        <v>55.058653466784435</v>
      </c>
      <c r="P196" s="50">
        <f t="shared" si="101"/>
        <v>-1.3408459942902553</v>
      </c>
      <c r="Q196" s="89">
        <f>P196/N196</f>
        <v>-2.3774076137247788E-2</v>
      </c>
      <c r="R196" s="51" t="s">
        <v>32</v>
      </c>
      <c r="S196" s="50">
        <v>729.12486044622472</v>
      </c>
      <c r="T196" s="50">
        <v>719.99207445165314</v>
      </c>
      <c r="U196" s="50">
        <f t="shared" si="102"/>
        <v>-9.1327859945715772</v>
      </c>
      <c r="V196" s="89">
        <f>U196/S196</f>
        <v>-1.2525681800209512E-2</v>
      </c>
      <c r="W196" s="51" t="s">
        <v>32</v>
      </c>
      <c r="X196" s="50">
        <v>321.55652767813581</v>
      </c>
      <c r="Y196" s="50">
        <v>317.56353651615871</v>
      </c>
      <c r="Z196" s="50">
        <f t="shared" si="103"/>
        <v>-3.9929911619771019</v>
      </c>
      <c r="AA196" s="89">
        <f>Z196/X196</f>
        <v>-1.2417695858359043E-2</v>
      </c>
      <c r="AB196" s="51" t="s">
        <v>32</v>
      </c>
      <c r="AC196" s="50">
        <v>395.38929154145842</v>
      </c>
      <c r="AD196" s="50">
        <v>400.29923406738021</v>
      </c>
      <c r="AE196" s="50">
        <f t="shared" si="104"/>
        <v>4.9099425259217924</v>
      </c>
      <c r="AF196" s="89">
        <f>AE196/AC196</f>
        <v>1.2417995709443644E-2</v>
      </c>
      <c r="AG196" s="51" t="s">
        <v>32</v>
      </c>
    </row>
    <row r="197" spans="1:33" s="30" customFormat="1" ht="78.75" x14ac:dyDescent="0.25">
      <c r="A197" s="45" t="s">
        <v>453</v>
      </c>
      <c r="B197" s="64" t="s">
        <v>454</v>
      </c>
      <c r="C197" s="47" t="s">
        <v>31</v>
      </c>
      <c r="D197" s="50">
        <f t="shared" si="105"/>
        <v>3603.8946492361929</v>
      </c>
      <c r="E197" s="50">
        <f t="shared" si="106"/>
        <v>3805.5396380699999</v>
      </c>
      <c r="F197" s="50">
        <f t="shared" si="99"/>
        <v>201.64498883380702</v>
      </c>
      <c r="G197" s="89">
        <f>F197/D197</f>
        <v>5.5951965431770743E-2</v>
      </c>
      <c r="H197" s="51" t="s">
        <v>32</v>
      </c>
      <c r="I197" s="50">
        <v>1889.784905793068</v>
      </c>
      <c r="J197" s="50">
        <v>2384.4317828985177</v>
      </c>
      <c r="K197" s="50">
        <f t="shared" si="100"/>
        <v>494.64687710544968</v>
      </c>
      <c r="L197" s="89">
        <f>K197/I197</f>
        <v>0.26174771297470278</v>
      </c>
      <c r="M197" s="51" t="s">
        <v>455</v>
      </c>
      <c r="N197" s="50">
        <v>51.941806015672931</v>
      </c>
      <c r="O197" s="50">
        <v>35.823199820910929</v>
      </c>
      <c r="P197" s="50">
        <f t="shared" si="101"/>
        <v>-16.118606194762002</v>
      </c>
      <c r="Q197" s="89">
        <f>P197/N197</f>
        <v>-0.31032048038334226</v>
      </c>
      <c r="R197" s="51" t="s">
        <v>456</v>
      </c>
      <c r="S197" s="50">
        <v>846.15717265831631</v>
      </c>
      <c r="T197" s="50">
        <v>1207.1341294163233</v>
      </c>
      <c r="U197" s="50">
        <f t="shared" si="102"/>
        <v>360.97695675800696</v>
      </c>
      <c r="V197" s="89">
        <f>U197/S197</f>
        <v>0.42660745358211571</v>
      </c>
      <c r="W197" s="51" t="s">
        <v>455</v>
      </c>
      <c r="X197" s="50">
        <v>367.40498728256324</v>
      </c>
      <c r="Y197" s="50">
        <v>414.37615661513667</v>
      </c>
      <c r="Z197" s="50">
        <f t="shared" si="103"/>
        <v>46.971169332573425</v>
      </c>
      <c r="AA197" s="89">
        <f>Z197/X197</f>
        <v>0.12784575865446518</v>
      </c>
      <c r="AB197" s="51" t="s">
        <v>455</v>
      </c>
      <c r="AC197" s="50">
        <v>448.60577748657249</v>
      </c>
      <c r="AD197" s="50">
        <v>-236.22563068088851</v>
      </c>
      <c r="AE197" s="50">
        <f t="shared" si="104"/>
        <v>-684.83140816746095</v>
      </c>
      <c r="AF197" s="89">
        <f>AE197/AC197</f>
        <v>-1.5265773258748525</v>
      </c>
      <c r="AG197" s="51" t="s">
        <v>456</v>
      </c>
    </row>
    <row r="198" spans="1:33" s="30" customFormat="1" x14ac:dyDescent="0.25">
      <c r="A198" s="45" t="s">
        <v>457</v>
      </c>
      <c r="B198" s="62" t="s">
        <v>458</v>
      </c>
      <c r="C198" s="47" t="s">
        <v>31</v>
      </c>
      <c r="D198" s="50">
        <f t="shared" si="105"/>
        <v>0</v>
      </c>
      <c r="E198" s="50">
        <f t="shared" si="106"/>
        <v>0</v>
      </c>
      <c r="F198" s="50">
        <f t="shared" si="99"/>
        <v>0</v>
      </c>
      <c r="G198" s="89">
        <v>0</v>
      </c>
      <c r="H198" s="51" t="s">
        <v>32</v>
      </c>
      <c r="I198" s="50">
        <v>0</v>
      </c>
      <c r="J198" s="50">
        <v>0</v>
      </c>
      <c r="K198" s="50">
        <f t="shared" si="100"/>
        <v>0</v>
      </c>
      <c r="L198" s="89">
        <v>0</v>
      </c>
      <c r="M198" s="51" t="s">
        <v>32</v>
      </c>
      <c r="N198" s="50">
        <v>0</v>
      </c>
      <c r="O198" s="50">
        <v>0</v>
      </c>
      <c r="P198" s="50">
        <f t="shared" si="101"/>
        <v>0</v>
      </c>
      <c r="Q198" s="89">
        <v>0</v>
      </c>
      <c r="R198" s="51" t="s">
        <v>32</v>
      </c>
      <c r="S198" s="50">
        <v>0</v>
      </c>
      <c r="T198" s="50">
        <v>0</v>
      </c>
      <c r="U198" s="50">
        <f t="shared" si="102"/>
        <v>0</v>
      </c>
      <c r="V198" s="89">
        <v>0</v>
      </c>
      <c r="W198" s="51" t="s">
        <v>32</v>
      </c>
      <c r="X198" s="50">
        <v>0</v>
      </c>
      <c r="Y198" s="50">
        <v>0</v>
      </c>
      <c r="Z198" s="50">
        <f t="shared" si="103"/>
        <v>0</v>
      </c>
      <c r="AA198" s="89">
        <v>0</v>
      </c>
      <c r="AB198" s="51" t="s">
        <v>32</v>
      </c>
      <c r="AC198" s="50">
        <v>0</v>
      </c>
      <c r="AD198" s="50">
        <v>0</v>
      </c>
      <c r="AE198" s="50">
        <f t="shared" si="104"/>
        <v>0</v>
      </c>
      <c r="AF198" s="89">
        <v>0</v>
      </c>
      <c r="AG198" s="51" t="s">
        <v>32</v>
      </c>
    </row>
    <row r="199" spans="1:33" s="30" customFormat="1" ht="31.5" x14ac:dyDescent="0.25">
      <c r="A199" s="45" t="s">
        <v>459</v>
      </c>
      <c r="B199" s="64" t="s">
        <v>460</v>
      </c>
      <c r="C199" s="47" t="s">
        <v>31</v>
      </c>
      <c r="D199" s="50">
        <f t="shared" si="105"/>
        <v>3438.3222778633335</v>
      </c>
      <c r="E199" s="50">
        <f t="shared" si="106"/>
        <v>3639.2039784600001</v>
      </c>
      <c r="F199" s="50">
        <f t="shared" si="99"/>
        <v>200.88170059666663</v>
      </c>
      <c r="G199" s="89">
        <f t="shared" ref="G199:G205" si="107">F199/D199</f>
        <v>5.8424337325790172E-2</v>
      </c>
      <c r="H199" s="51" t="s">
        <v>32</v>
      </c>
      <c r="I199" s="50">
        <v>1340.7095755061073</v>
      </c>
      <c r="J199" s="50">
        <v>1359.027598225905</v>
      </c>
      <c r="K199" s="50">
        <f t="shared" si="100"/>
        <v>18.318022719797682</v>
      </c>
      <c r="L199" s="89">
        <f t="shared" ref="L199:L205" si="108">K199/I199</f>
        <v>1.3662931222731644E-2</v>
      </c>
      <c r="M199" s="103" t="s">
        <v>32</v>
      </c>
      <c r="N199" s="50">
        <v>58.236242958835639</v>
      </c>
      <c r="O199" s="50">
        <v>65.067876058622005</v>
      </c>
      <c r="P199" s="50">
        <f t="shared" si="101"/>
        <v>6.8316330997863659</v>
      </c>
      <c r="Q199" s="89">
        <f>P199/N199</f>
        <v>0.11730896006830857</v>
      </c>
      <c r="R199" s="51" t="s">
        <v>461</v>
      </c>
      <c r="S199" s="50">
        <v>829.1090861129278</v>
      </c>
      <c r="T199" s="50">
        <v>889.47577538470205</v>
      </c>
      <c r="U199" s="50">
        <f t="shared" si="102"/>
        <v>60.366689271774248</v>
      </c>
      <c r="V199" s="89">
        <f t="shared" ref="V199:V205" si="109">U199/S199</f>
        <v>7.2809103509875267E-2</v>
      </c>
      <c r="W199" s="51" t="s">
        <v>32</v>
      </c>
      <c r="X199" s="50">
        <v>307.6218502325047</v>
      </c>
      <c r="Y199" s="50">
        <v>301.63032765595528</v>
      </c>
      <c r="Z199" s="50">
        <f t="shared" si="103"/>
        <v>-5.9915225765494142</v>
      </c>
      <c r="AA199" s="89">
        <f>Z199/X199</f>
        <v>-1.9476908327613729E-2</v>
      </c>
      <c r="AB199" s="51" t="s">
        <v>32</v>
      </c>
      <c r="AC199" s="50">
        <v>902.64552305295808</v>
      </c>
      <c r="AD199" s="50">
        <v>1024.002401134816</v>
      </c>
      <c r="AE199" s="50">
        <f t="shared" si="104"/>
        <v>121.35687808185787</v>
      </c>
      <c r="AF199" s="89">
        <f>AE199/AC199</f>
        <v>0.13444577631250035</v>
      </c>
      <c r="AG199" s="51" t="s">
        <v>461</v>
      </c>
    </row>
    <row r="200" spans="1:33" s="30" customFormat="1" ht="126" x14ac:dyDescent="0.25">
      <c r="A200" s="45" t="s">
        <v>462</v>
      </c>
      <c r="B200" s="64" t="s">
        <v>463</v>
      </c>
      <c r="C200" s="47" t="s">
        <v>31</v>
      </c>
      <c r="D200" s="50">
        <f t="shared" si="105"/>
        <v>6447.3826178015188</v>
      </c>
      <c r="E200" s="50">
        <f t="shared" si="106"/>
        <v>6333.9963872199996</v>
      </c>
      <c r="F200" s="50">
        <f t="shared" si="99"/>
        <v>-113.38623058151916</v>
      </c>
      <c r="G200" s="89">
        <f t="shared" si="107"/>
        <v>-1.7586397039389998E-2</v>
      </c>
      <c r="H200" s="51" t="s">
        <v>32</v>
      </c>
      <c r="I200" s="50">
        <v>2946.4978418833693</v>
      </c>
      <c r="J200" s="50">
        <v>2932.0695865885073</v>
      </c>
      <c r="K200" s="50">
        <f t="shared" si="100"/>
        <v>-14.428255294862083</v>
      </c>
      <c r="L200" s="89">
        <f t="shared" si="108"/>
        <v>-4.8967472807106144E-3</v>
      </c>
      <c r="M200" s="51" t="s">
        <v>32</v>
      </c>
      <c r="N200" s="50">
        <v>98.600811716545991</v>
      </c>
      <c r="O200" s="50">
        <v>76.778554630141443</v>
      </c>
      <c r="P200" s="50">
        <f t="shared" si="101"/>
        <v>-21.822257086404548</v>
      </c>
      <c r="Q200" s="89">
        <f>P200/N200</f>
        <v>-0.22131924379221518</v>
      </c>
      <c r="R200" s="51" t="s">
        <v>464</v>
      </c>
      <c r="S200" s="50">
        <v>1740.5831574834308</v>
      </c>
      <c r="T200" s="50">
        <v>1544.2601527030286</v>
      </c>
      <c r="U200" s="50">
        <f t="shared" si="102"/>
        <v>-196.32300478040224</v>
      </c>
      <c r="V200" s="89">
        <f t="shared" si="109"/>
        <v>-0.11279151124514493</v>
      </c>
      <c r="W200" s="51" t="s">
        <v>465</v>
      </c>
      <c r="X200" s="50">
        <v>564.98326223852894</v>
      </c>
      <c r="Y200" s="50">
        <v>543.05182220866448</v>
      </c>
      <c r="Z200" s="50">
        <f t="shared" si="103"/>
        <v>-21.931440029864461</v>
      </c>
      <c r="AA200" s="89">
        <f>Z200/X200</f>
        <v>-3.8817857971525677E-2</v>
      </c>
      <c r="AB200" s="51" t="s">
        <v>32</v>
      </c>
      <c r="AC200" s="50">
        <v>1096.7175444796435</v>
      </c>
      <c r="AD200" s="50">
        <v>1237.836271089657</v>
      </c>
      <c r="AE200" s="50">
        <f t="shared" si="104"/>
        <v>141.11872661001348</v>
      </c>
      <c r="AF200" s="89">
        <f>AE200/AC200</f>
        <v>0.12867372033969757</v>
      </c>
      <c r="AG200" s="51" t="s">
        <v>465</v>
      </c>
    </row>
    <row r="201" spans="1:33" s="30" customFormat="1" ht="126" x14ac:dyDescent="0.25">
      <c r="A201" s="45" t="s">
        <v>466</v>
      </c>
      <c r="B201" s="64" t="s">
        <v>467</v>
      </c>
      <c r="C201" s="47" t="s">
        <v>31</v>
      </c>
      <c r="D201" s="50">
        <f t="shared" si="105"/>
        <v>1873.4502</v>
      </c>
      <c r="E201" s="50">
        <f t="shared" si="106"/>
        <v>1770.3278119599997</v>
      </c>
      <c r="F201" s="50">
        <f t="shared" si="99"/>
        <v>-103.12238804000026</v>
      </c>
      <c r="G201" s="89">
        <f t="shared" si="107"/>
        <v>-5.5044104209442161E-2</v>
      </c>
      <c r="H201" s="51" t="s">
        <v>32</v>
      </c>
      <c r="I201" s="50">
        <v>1496.7210262725782</v>
      </c>
      <c r="J201" s="50">
        <v>1465.2373700167132</v>
      </c>
      <c r="K201" s="50">
        <f t="shared" si="100"/>
        <v>-31.483656255865071</v>
      </c>
      <c r="L201" s="89">
        <f t="shared" si="108"/>
        <v>-2.1035086501237782E-2</v>
      </c>
      <c r="M201" s="51" t="s">
        <v>32</v>
      </c>
      <c r="N201" s="50">
        <v>4.2585878489326767E-2</v>
      </c>
      <c r="O201" s="50">
        <v>5.0917885664640609E-2</v>
      </c>
      <c r="P201" s="50">
        <f t="shared" si="101"/>
        <v>8.3320071753138422E-3</v>
      </c>
      <c r="Q201" s="89">
        <f>P201/N201</f>
        <v>0.19565187970472606</v>
      </c>
      <c r="R201" s="51" t="s">
        <v>468</v>
      </c>
      <c r="S201" s="50">
        <v>185.81812380952385</v>
      </c>
      <c r="T201" s="50">
        <v>133.74405172517919</v>
      </c>
      <c r="U201" s="50">
        <f t="shared" si="102"/>
        <v>-52.074072084344664</v>
      </c>
      <c r="V201" s="89">
        <f t="shared" si="109"/>
        <v>-0.28024215838991096</v>
      </c>
      <c r="W201" s="51" t="s">
        <v>469</v>
      </c>
      <c r="X201" s="50">
        <v>188.65843316912972</v>
      </c>
      <c r="Y201" s="50">
        <v>169.32274131437416</v>
      </c>
      <c r="Z201" s="50">
        <f t="shared" si="103"/>
        <v>-19.335691854755567</v>
      </c>
      <c r="AA201" s="89">
        <f>Z201/X201</f>
        <v>-0.10249047196009192</v>
      </c>
      <c r="AB201" s="51" t="s">
        <v>470</v>
      </c>
      <c r="AC201" s="50">
        <v>2.2100308702791462</v>
      </c>
      <c r="AD201" s="50">
        <v>1.9727310180687418</v>
      </c>
      <c r="AE201" s="50">
        <f t="shared" si="104"/>
        <v>-0.23729985221040439</v>
      </c>
      <c r="AF201" s="89">
        <f>AE201/AC201</f>
        <v>-0.10737399888917902</v>
      </c>
      <c r="AG201" s="51" t="s">
        <v>471</v>
      </c>
    </row>
    <row r="202" spans="1:33" s="30" customFormat="1" ht="94.5" x14ac:dyDescent="0.25">
      <c r="A202" s="45" t="s">
        <v>472</v>
      </c>
      <c r="B202" s="64" t="s">
        <v>473</v>
      </c>
      <c r="C202" s="47" t="s">
        <v>31</v>
      </c>
      <c r="D202" s="50">
        <f t="shared" si="105"/>
        <v>2860.5340000000001</v>
      </c>
      <c r="E202" s="50">
        <f t="shared" si="106"/>
        <v>2778.1542885800004</v>
      </c>
      <c r="F202" s="50">
        <f t="shared" si="99"/>
        <v>-82.379711419999694</v>
      </c>
      <c r="G202" s="89">
        <f t="shared" si="107"/>
        <v>-2.8798717798844443E-2</v>
      </c>
      <c r="H202" s="51" t="s">
        <v>32</v>
      </c>
      <c r="I202" s="50">
        <v>1364.913</v>
      </c>
      <c r="J202" s="50">
        <v>1573.2916270300002</v>
      </c>
      <c r="K202" s="50">
        <f t="shared" si="100"/>
        <v>208.37862703000019</v>
      </c>
      <c r="L202" s="89">
        <f t="shared" si="108"/>
        <v>0.15266806531258784</v>
      </c>
      <c r="M202" s="51" t="s">
        <v>474</v>
      </c>
      <c r="N202" s="50">
        <v>67.316999999999993</v>
      </c>
      <c r="O202" s="50">
        <v>42.471506729999994</v>
      </c>
      <c r="P202" s="50">
        <f t="shared" si="101"/>
        <v>-24.845493269999999</v>
      </c>
      <c r="Q202" s="89">
        <f>P202/N202</f>
        <v>-0.36908200410000447</v>
      </c>
      <c r="R202" s="51" t="s">
        <v>474</v>
      </c>
      <c r="S202" s="50">
        <v>993.79499999999996</v>
      </c>
      <c r="T202" s="50">
        <v>783.12416412999994</v>
      </c>
      <c r="U202" s="50">
        <f t="shared" si="102"/>
        <v>-210.67083587000002</v>
      </c>
      <c r="V202" s="89">
        <f t="shared" si="109"/>
        <v>-0.21198621030494219</v>
      </c>
      <c r="W202" s="51" t="s">
        <v>474</v>
      </c>
      <c r="X202" s="50">
        <v>145.12200000000001</v>
      </c>
      <c r="Y202" s="50">
        <v>107.58100423</v>
      </c>
      <c r="Z202" s="50">
        <f t="shared" si="103"/>
        <v>-37.540995770000009</v>
      </c>
      <c r="AA202" s="89">
        <f>Z202/X202</f>
        <v>-0.25868576625184331</v>
      </c>
      <c r="AB202" s="51" t="s">
        <v>474</v>
      </c>
      <c r="AC202" s="50">
        <v>289.387</v>
      </c>
      <c r="AD202" s="50">
        <v>271.68598645999998</v>
      </c>
      <c r="AE202" s="50">
        <f t="shared" si="104"/>
        <v>-17.701013540000019</v>
      </c>
      <c r="AF202" s="89">
        <f>AE202/AC202</f>
        <v>-6.1167272683292681E-2</v>
      </c>
      <c r="AG202" s="51" t="s">
        <v>32</v>
      </c>
    </row>
    <row r="203" spans="1:33" s="30" customFormat="1" ht="409.6" thickBot="1" x14ac:dyDescent="0.3">
      <c r="A203" s="45" t="s">
        <v>475</v>
      </c>
      <c r="B203" s="64" t="s">
        <v>476</v>
      </c>
      <c r="C203" s="47" t="s">
        <v>31</v>
      </c>
      <c r="D203" s="50">
        <f t="shared" si="105"/>
        <v>8774.1594953137956</v>
      </c>
      <c r="E203" s="50">
        <f t="shared" si="106"/>
        <v>11359.488172700005</v>
      </c>
      <c r="F203" s="50">
        <f t="shared" si="99"/>
        <v>2585.3286773862092</v>
      </c>
      <c r="G203" s="89">
        <f t="shared" si="107"/>
        <v>0.29465257370429743</v>
      </c>
      <c r="H203" s="51" t="s">
        <v>477</v>
      </c>
      <c r="I203" s="50">
        <v>2780.2355630606453</v>
      </c>
      <c r="J203" s="50">
        <v>3129.3685387305136</v>
      </c>
      <c r="K203" s="50">
        <f t="shared" si="100"/>
        <v>349.1329756698683</v>
      </c>
      <c r="L203" s="89">
        <f t="shared" si="108"/>
        <v>0.12557676058410042</v>
      </c>
      <c r="M203" s="51" t="s">
        <v>478</v>
      </c>
      <c r="N203" s="50">
        <v>322.2259279078981</v>
      </c>
      <c r="O203" s="50">
        <v>329.24565305751298</v>
      </c>
      <c r="P203" s="50">
        <f t="shared" si="101"/>
        <v>7.0197251496148851</v>
      </c>
      <c r="Q203" s="89">
        <f>P203/N203</f>
        <v>2.178510337511181E-2</v>
      </c>
      <c r="R203" s="51" t="s">
        <v>32</v>
      </c>
      <c r="S203" s="50">
        <v>3862.1812545890371</v>
      </c>
      <c r="T203" s="50">
        <v>5562.0444566859533</v>
      </c>
      <c r="U203" s="50">
        <f t="shared" si="102"/>
        <v>1699.8632020969162</v>
      </c>
      <c r="V203" s="89">
        <f t="shared" si="109"/>
        <v>0.44013035381939719</v>
      </c>
      <c r="W203" s="51" t="s">
        <v>479</v>
      </c>
      <c r="X203" s="50">
        <v>1504.4987729304019</v>
      </c>
      <c r="Y203" s="50">
        <v>1622.2835194127611</v>
      </c>
      <c r="Z203" s="50">
        <f t="shared" si="103"/>
        <v>117.7847464823592</v>
      </c>
      <c r="AA203" s="89">
        <f>Z203/X203</f>
        <v>7.8288363275260661E-2</v>
      </c>
      <c r="AB203" s="51" t="s">
        <v>480</v>
      </c>
      <c r="AC203" s="50">
        <v>305.01797682581235</v>
      </c>
      <c r="AD203" s="50">
        <v>716.54600481326383</v>
      </c>
      <c r="AE203" s="50">
        <f t="shared" si="104"/>
        <v>411.52802798745148</v>
      </c>
      <c r="AF203" s="89">
        <f>AE203/AC203</f>
        <v>1.3491927009353426</v>
      </c>
      <c r="AG203" s="51" t="s">
        <v>481</v>
      </c>
    </row>
    <row r="204" spans="1:33" s="30" customFormat="1" ht="126.75" thickBot="1" x14ac:dyDescent="0.3">
      <c r="A204" s="58" t="s">
        <v>482</v>
      </c>
      <c r="B204" s="59" t="s">
        <v>483</v>
      </c>
      <c r="C204" s="60" t="s">
        <v>31</v>
      </c>
      <c r="D204" s="38">
        <f>SUM(D205,D206,D210)</f>
        <v>1303.6088117299996</v>
      </c>
      <c r="E204" s="38">
        <f>SUM(E205,E206,E210)</f>
        <v>1642.26109574</v>
      </c>
      <c r="F204" s="38">
        <f t="shared" si="99"/>
        <v>338.65228401000036</v>
      </c>
      <c r="G204" s="94">
        <f t="shared" si="107"/>
        <v>0.25978060363106936</v>
      </c>
      <c r="H204" s="95" t="s">
        <v>484</v>
      </c>
      <c r="I204" s="38">
        <f>SUM(I205,I206,I210)</f>
        <v>1183.5353386199995</v>
      </c>
      <c r="J204" s="38">
        <f>SUM(J205,J206,J210)</f>
        <v>1517.5397450125367</v>
      </c>
      <c r="K204" s="38">
        <f t="shared" si="100"/>
        <v>334.00440639253725</v>
      </c>
      <c r="L204" s="94">
        <f t="shared" si="108"/>
        <v>0.28220906929740341</v>
      </c>
      <c r="M204" s="95" t="s">
        <v>484</v>
      </c>
      <c r="N204" s="38">
        <f>SUM(N205,N206,N210)</f>
        <v>0</v>
      </c>
      <c r="O204" s="38">
        <f>SUM(O205,O206,O210)</f>
        <v>0</v>
      </c>
      <c r="P204" s="38">
        <f t="shared" si="101"/>
        <v>0</v>
      </c>
      <c r="Q204" s="94">
        <v>0</v>
      </c>
      <c r="R204" s="38" t="s">
        <v>32</v>
      </c>
      <c r="S204" s="38">
        <f>SUM(S205,S206,S210)</f>
        <v>118.74847310999999</v>
      </c>
      <c r="T204" s="38">
        <f>SUM(T205,T206,T210)</f>
        <v>124.72135072746332</v>
      </c>
      <c r="U204" s="38">
        <f t="shared" si="102"/>
        <v>5.9728776174633254</v>
      </c>
      <c r="V204" s="94">
        <f t="shared" si="109"/>
        <v>5.0298563518627173E-2</v>
      </c>
      <c r="W204" s="95" t="s">
        <v>32</v>
      </c>
      <c r="X204" s="38">
        <f>SUM(X205,X206,X210)</f>
        <v>0</v>
      </c>
      <c r="Y204" s="38">
        <f>SUM(Y205,Y206,Y210)</f>
        <v>0</v>
      </c>
      <c r="Z204" s="38">
        <f t="shared" si="103"/>
        <v>0</v>
      </c>
      <c r="AA204" s="89">
        <v>0</v>
      </c>
      <c r="AB204" s="38" t="s">
        <v>32</v>
      </c>
      <c r="AC204" s="38">
        <f>SUM(AC205,AC206,AC210)</f>
        <v>1.325</v>
      </c>
      <c r="AD204" s="38">
        <f>SUM(AD205,AD206,AD210)</f>
        <v>0</v>
      </c>
      <c r="AE204" s="38">
        <f t="shared" si="104"/>
        <v>-1.325</v>
      </c>
      <c r="AF204" s="94">
        <v>-1</v>
      </c>
      <c r="AG204" s="95" t="s">
        <v>32</v>
      </c>
    </row>
    <row r="205" spans="1:33" s="30" customFormat="1" ht="110.25" x14ac:dyDescent="0.25">
      <c r="A205" s="45" t="s">
        <v>485</v>
      </c>
      <c r="B205" s="64" t="s">
        <v>486</v>
      </c>
      <c r="C205" s="47" t="s">
        <v>31</v>
      </c>
      <c r="D205" s="50">
        <f t="shared" ref="D205:E210" si="110">SUM(I205,N205,S205,X205,AC205)</f>
        <v>1303.6088117299996</v>
      </c>
      <c r="E205" s="50">
        <f t="shared" si="110"/>
        <v>1642.26109574</v>
      </c>
      <c r="F205" s="50">
        <f t="shared" si="99"/>
        <v>338.65228401000036</v>
      </c>
      <c r="G205" s="89">
        <f t="shared" si="107"/>
        <v>0.25978060363106936</v>
      </c>
      <c r="H205" s="51" t="s">
        <v>484</v>
      </c>
      <c r="I205" s="50">
        <v>1183.5353386199995</v>
      </c>
      <c r="J205" s="50">
        <v>1517.5397450125367</v>
      </c>
      <c r="K205" s="50">
        <f t="shared" si="100"/>
        <v>334.00440639253725</v>
      </c>
      <c r="L205" s="89">
        <f t="shared" si="108"/>
        <v>0.28220906929740341</v>
      </c>
      <c r="M205" s="51" t="s">
        <v>484</v>
      </c>
      <c r="N205" s="50">
        <v>0</v>
      </c>
      <c r="O205" s="50">
        <v>0</v>
      </c>
      <c r="P205" s="50">
        <f t="shared" si="101"/>
        <v>0</v>
      </c>
      <c r="Q205" s="89">
        <v>0</v>
      </c>
      <c r="R205" s="50" t="s">
        <v>32</v>
      </c>
      <c r="S205" s="50">
        <v>118.74847310999999</v>
      </c>
      <c r="T205" s="50">
        <v>124.72135072746332</v>
      </c>
      <c r="U205" s="50">
        <f t="shared" si="102"/>
        <v>5.9728776174633254</v>
      </c>
      <c r="V205" s="89">
        <f t="shared" si="109"/>
        <v>5.0298563518627173E-2</v>
      </c>
      <c r="W205" s="51" t="s">
        <v>32</v>
      </c>
      <c r="X205" s="50">
        <v>0</v>
      </c>
      <c r="Y205" s="50">
        <v>0</v>
      </c>
      <c r="Z205" s="50">
        <f t="shared" si="103"/>
        <v>0</v>
      </c>
      <c r="AA205" s="89">
        <v>0</v>
      </c>
      <c r="AB205" s="50" t="s">
        <v>32</v>
      </c>
      <c r="AC205" s="50">
        <v>1.325</v>
      </c>
      <c r="AD205" s="50">
        <v>0</v>
      </c>
      <c r="AE205" s="50">
        <f t="shared" si="104"/>
        <v>-1.325</v>
      </c>
      <c r="AF205" s="89">
        <v>-1</v>
      </c>
      <c r="AG205" s="51" t="s">
        <v>487</v>
      </c>
    </row>
    <row r="206" spans="1:33" s="30" customFormat="1" x14ac:dyDescent="0.25">
      <c r="A206" s="45" t="s">
        <v>488</v>
      </c>
      <c r="B206" s="64" t="s">
        <v>489</v>
      </c>
      <c r="C206" s="47" t="s">
        <v>31</v>
      </c>
      <c r="D206" s="50">
        <f t="shared" si="110"/>
        <v>0</v>
      </c>
      <c r="E206" s="50">
        <f t="shared" si="110"/>
        <v>0</v>
      </c>
      <c r="F206" s="50">
        <f t="shared" si="99"/>
        <v>0</v>
      </c>
      <c r="G206" s="89">
        <v>0</v>
      </c>
      <c r="H206" s="50" t="s">
        <v>32</v>
      </c>
      <c r="I206" s="50">
        <v>0</v>
      </c>
      <c r="J206" s="50">
        <v>0</v>
      </c>
      <c r="K206" s="50">
        <f t="shared" si="100"/>
        <v>0</v>
      </c>
      <c r="L206" s="89">
        <v>0</v>
      </c>
      <c r="M206" s="51" t="s">
        <v>32</v>
      </c>
      <c r="N206" s="50">
        <v>0</v>
      </c>
      <c r="O206" s="50">
        <v>0</v>
      </c>
      <c r="P206" s="50">
        <f t="shared" si="101"/>
        <v>0</v>
      </c>
      <c r="Q206" s="89">
        <v>0</v>
      </c>
      <c r="R206" s="50" t="s">
        <v>32</v>
      </c>
      <c r="S206" s="50">
        <v>0</v>
      </c>
      <c r="T206" s="50">
        <v>0</v>
      </c>
      <c r="U206" s="50">
        <f t="shared" si="102"/>
        <v>0</v>
      </c>
      <c r="V206" s="89">
        <v>0</v>
      </c>
      <c r="W206" s="50" t="s">
        <v>32</v>
      </c>
      <c r="X206" s="50">
        <v>0</v>
      </c>
      <c r="Y206" s="50">
        <v>0</v>
      </c>
      <c r="Z206" s="50">
        <f t="shared" si="103"/>
        <v>0</v>
      </c>
      <c r="AA206" s="89">
        <v>0</v>
      </c>
      <c r="AB206" s="50" t="s">
        <v>32</v>
      </c>
      <c r="AC206" s="50">
        <v>0</v>
      </c>
      <c r="AD206" s="50">
        <v>0</v>
      </c>
      <c r="AE206" s="50">
        <f t="shared" si="104"/>
        <v>0</v>
      </c>
      <c r="AF206" s="89">
        <v>0</v>
      </c>
      <c r="AG206" s="51" t="s">
        <v>32</v>
      </c>
    </row>
    <row r="207" spans="1:33" s="30" customFormat="1" ht="31.5" x14ac:dyDescent="0.25">
      <c r="A207" s="45" t="s">
        <v>490</v>
      </c>
      <c r="B207" s="62" t="s">
        <v>491</v>
      </c>
      <c r="C207" s="47" t="s">
        <v>31</v>
      </c>
      <c r="D207" s="50">
        <f t="shared" si="110"/>
        <v>0</v>
      </c>
      <c r="E207" s="50">
        <f t="shared" si="110"/>
        <v>0</v>
      </c>
      <c r="F207" s="50">
        <f t="shared" si="99"/>
        <v>0</v>
      </c>
      <c r="G207" s="89">
        <v>0</v>
      </c>
      <c r="H207" s="50" t="s">
        <v>32</v>
      </c>
      <c r="I207" s="50">
        <v>0</v>
      </c>
      <c r="J207" s="50">
        <v>0</v>
      </c>
      <c r="K207" s="50">
        <f t="shared" si="100"/>
        <v>0</v>
      </c>
      <c r="L207" s="89">
        <v>0</v>
      </c>
      <c r="M207" s="51" t="s">
        <v>32</v>
      </c>
      <c r="N207" s="50">
        <v>0</v>
      </c>
      <c r="O207" s="50">
        <v>0</v>
      </c>
      <c r="P207" s="50">
        <f t="shared" si="101"/>
        <v>0</v>
      </c>
      <c r="Q207" s="89">
        <v>0</v>
      </c>
      <c r="R207" s="50" t="s">
        <v>32</v>
      </c>
      <c r="S207" s="50">
        <v>0</v>
      </c>
      <c r="T207" s="50">
        <v>0</v>
      </c>
      <c r="U207" s="50">
        <f t="shared" si="102"/>
        <v>0</v>
      </c>
      <c r="V207" s="89">
        <v>0</v>
      </c>
      <c r="W207" s="50" t="s">
        <v>32</v>
      </c>
      <c r="X207" s="50">
        <v>0</v>
      </c>
      <c r="Y207" s="50">
        <v>0</v>
      </c>
      <c r="Z207" s="50">
        <f t="shared" si="103"/>
        <v>0</v>
      </c>
      <c r="AA207" s="89">
        <v>0</v>
      </c>
      <c r="AB207" s="50" t="s">
        <v>32</v>
      </c>
      <c r="AC207" s="50">
        <v>0</v>
      </c>
      <c r="AD207" s="50">
        <v>0</v>
      </c>
      <c r="AE207" s="50">
        <f t="shared" si="104"/>
        <v>0</v>
      </c>
      <c r="AF207" s="89">
        <v>0</v>
      </c>
      <c r="AG207" s="51" t="s">
        <v>32</v>
      </c>
    </row>
    <row r="208" spans="1:33" s="30" customFormat="1" x14ac:dyDescent="0.25">
      <c r="A208" s="45" t="s">
        <v>492</v>
      </c>
      <c r="B208" s="66" t="s">
        <v>493</v>
      </c>
      <c r="C208" s="47" t="s">
        <v>31</v>
      </c>
      <c r="D208" s="50">
        <f t="shared" si="110"/>
        <v>0</v>
      </c>
      <c r="E208" s="50">
        <f t="shared" si="110"/>
        <v>0</v>
      </c>
      <c r="F208" s="50">
        <f t="shared" si="99"/>
        <v>0</v>
      </c>
      <c r="G208" s="89">
        <v>0</v>
      </c>
      <c r="H208" s="50" t="s">
        <v>32</v>
      </c>
      <c r="I208" s="50">
        <v>0</v>
      </c>
      <c r="J208" s="50">
        <v>0</v>
      </c>
      <c r="K208" s="50">
        <f t="shared" si="100"/>
        <v>0</v>
      </c>
      <c r="L208" s="89">
        <v>0</v>
      </c>
      <c r="M208" s="51" t="s">
        <v>32</v>
      </c>
      <c r="N208" s="50">
        <v>0</v>
      </c>
      <c r="O208" s="50">
        <v>0</v>
      </c>
      <c r="P208" s="50">
        <f t="shared" si="101"/>
        <v>0</v>
      </c>
      <c r="Q208" s="89">
        <v>0</v>
      </c>
      <c r="R208" s="50" t="s">
        <v>32</v>
      </c>
      <c r="S208" s="50">
        <v>0</v>
      </c>
      <c r="T208" s="50">
        <v>0</v>
      </c>
      <c r="U208" s="50">
        <f t="shared" si="102"/>
        <v>0</v>
      </c>
      <c r="V208" s="89">
        <v>0</v>
      </c>
      <c r="W208" s="50" t="s">
        <v>32</v>
      </c>
      <c r="X208" s="50">
        <v>0</v>
      </c>
      <c r="Y208" s="50">
        <v>0</v>
      </c>
      <c r="Z208" s="50">
        <f t="shared" si="103"/>
        <v>0</v>
      </c>
      <c r="AA208" s="89">
        <v>0</v>
      </c>
      <c r="AB208" s="50" t="s">
        <v>32</v>
      </c>
      <c r="AC208" s="50">
        <v>0</v>
      </c>
      <c r="AD208" s="50">
        <v>0</v>
      </c>
      <c r="AE208" s="50">
        <f t="shared" si="104"/>
        <v>0</v>
      </c>
      <c r="AF208" s="89">
        <v>0</v>
      </c>
      <c r="AG208" s="51" t="s">
        <v>32</v>
      </c>
    </row>
    <row r="209" spans="1:33" s="30" customFormat="1" x14ac:dyDescent="0.25">
      <c r="A209" s="45" t="s">
        <v>494</v>
      </c>
      <c r="B209" s="66" t="s">
        <v>495</v>
      </c>
      <c r="C209" s="47" t="s">
        <v>31</v>
      </c>
      <c r="D209" s="50">
        <f t="shared" si="110"/>
        <v>0</v>
      </c>
      <c r="E209" s="50">
        <f t="shared" si="110"/>
        <v>0</v>
      </c>
      <c r="F209" s="50">
        <f t="shared" si="99"/>
        <v>0</v>
      </c>
      <c r="G209" s="89">
        <v>0</v>
      </c>
      <c r="H209" s="50" t="s">
        <v>32</v>
      </c>
      <c r="I209" s="50">
        <v>0</v>
      </c>
      <c r="J209" s="50">
        <v>0</v>
      </c>
      <c r="K209" s="50">
        <f t="shared" si="100"/>
        <v>0</v>
      </c>
      <c r="L209" s="89">
        <v>0</v>
      </c>
      <c r="M209" s="51" t="s">
        <v>32</v>
      </c>
      <c r="N209" s="50">
        <v>0</v>
      </c>
      <c r="O209" s="50">
        <v>0</v>
      </c>
      <c r="P209" s="50">
        <f t="shared" si="101"/>
        <v>0</v>
      </c>
      <c r="Q209" s="89">
        <v>0</v>
      </c>
      <c r="R209" s="50" t="s">
        <v>32</v>
      </c>
      <c r="S209" s="50">
        <v>0</v>
      </c>
      <c r="T209" s="50">
        <v>0</v>
      </c>
      <c r="U209" s="50">
        <f t="shared" si="102"/>
        <v>0</v>
      </c>
      <c r="V209" s="89">
        <v>0</v>
      </c>
      <c r="W209" s="50" t="s">
        <v>32</v>
      </c>
      <c r="X209" s="50">
        <v>0</v>
      </c>
      <c r="Y209" s="50">
        <v>0</v>
      </c>
      <c r="Z209" s="50">
        <f t="shared" si="103"/>
        <v>0</v>
      </c>
      <c r="AA209" s="89">
        <v>0</v>
      </c>
      <c r="AB209" s="50" t="s">
        <v>32</v>
      </c>
      <c r="AC209" s="50">
        <v>0</v>
      </c>
      <c r="AD209" s="50">
        <v>0</v>
      </c>
      <c r="AE209" s="50">
        <f t="shared" si="104"/>
        <v>0</v>
      </c>
      <c r="AF209" s="89">
        <v>0</v>
      </c>
      <c r="AG209" s="51" t="s">
        <v>32</v>
      </c>
    </row>
    <row r="210" spans="1:33" s="30" customFormat="1" ht="16.5" thickBot="1" x14ac:dyDescent="0.3">
      <c r="A210" s="45" t="s">
        <v>496</v>
      </c>
      <c r="B210" s="64" t="s">
        <v>497</v>
      </c>
      <c r="C210" s="47" t="s">
        <v>31</v>
      </c>
      <c r="D210" s="50">
        <f t="shared" si="110"/>
        <v>0</v>
      </c>
      <c r="E210" s="50">
        <f t="shared" si="110"/>
        <v>0</v>
      </c>
      <c r="F210" s="92">
        <f t="shared" si="99"/>
        <v>0</v>
      </c>
      <c r="G210" s="93">
        <v>0</v>
      </c>
      <c r="H210" s="98" t="s">
        <v>32</v>
      </c>
      <c r="I210" s="92">
        <v>0</v>
      </c>
      <c r="J210" s="92">
        <v>0</v>
      </c>
      <c r="K210" s="92">
        <f t="shared" si="100"/>
        <v>0</v>
      </c>
      <c r="L210" s="89">
        <v>0</v>
      </c>
      <c r="M210" s="104" t="s">
        <v>32</v>
      </c>
      <c r="N210" s="92">
        <v>0</v>
      </c>
      <c r="O210" s="92">
        <v>0</v>
      </c>
      <c r="P210" s="92">
        <f t="shared" si="101"/>
        <v>0</v>
      </c>
      <c r="Q210" s="93">
        <v>0</v>
      </c>
      <c r="R210" s="92" t="s">
        <v>32</v>
      </c>
      <c r="S210" s="92">
        <v>0</v>
      </c>
      <c r="T210" s="92">
        <v>0</v>
      </c>
      <c r="U210" s="92">
        <f t="shared" si="102"/>
        <v>0</v>
      </c>
      <c r="V210" s="93">
        <v>0</v>
      </c>
      <c r="W210" s="92" t="s">
        <v>32</v>
      </c>
      <c r="X210" s="92">
        <v>0</v>
      </c>
      <c r="Y210" s="92">
        <v>0</v>
      </c>
      <c r="Z210" s="92">
        <f t="shared" si="103"/>
        <v>0</v>
      </c>
      <c r="AA210" s="89">
        <v>0</v>
      </c>
      <c r="AB210" s="92" t="s">
        <v>32</v>
      </c>
      <c r="AC210" s="92">
        <v>0</v>
      </c>
      <c r="AD210" s="92">
        <v>0</v>
      </c>
      <c r="AE210" s="92">
        <f t="shared" si="104"/>
        <v>0</v>
      </c>
      <c r="AF210" s="93">
        <v>0</v>
      </c>
      <c r="AG210" s="104" t="s">
        <v>32</v>
      </c>
    </row>
    <row r="211" spans="1:33" s="30" customFormat="1" ht="17.25" thickBot="1" x14ac:dyDescent="0.3">
      <c r="A211" s="58" t="s">
        <v>498</v>
      </c>
      <c r="B211" s="59" t="s">
        <v>499</v>
      </c>
      <c r="C211" s="60" t="s">
        <v>31</v>
      </c>
      <c r="D211" s="38">
        <f>D212+D219+D220+D221</f>
        <v>7258.2364648748189</v>
      </c>
      <c r="E211" s="38">
        <f>E212+E219+E220+E221</f>
        <v>5026.1380168199994</v>
      </c>
      <c r="F211" s="105">
        <f t="shared" si="99"/>
        <v>-2232.0984480548195</v>
      </c>
      <c r="G211" s="94">
        <f>F211/D211</f>
        <v>-0.30752627843646813</v>
      </c>
      <c r="H211" s="106" t="s">
        <v>32</v>
      </c>
      <c r="I211" s="38">
        <f>I212+I219+I220+I221</f>
        <v>4067.1088061142191</v>
      </c>
      <c r="J211" s="38">
        <f>J212+J219+J220+J221</f>
        <v>3221.2253215200008</v>
      </c>
      <c r="K211" s="38">
        <f t="shared" si="100"/>
        <v>-845.88348459421832</v>
      </c>
      <c r="L211" s="94">
        <f>K211/I211</f>
        <v>-0.20798152321928878</v>
      </c>
      <c r="M211" s="35" t="s">
        <v>32</v>
      </c>
      <c r="N211" s="38">
        <f>N212+N219+N220+N221</f>
        <v>59.48059919</v>
      </c>
      <c r="O211" s="38">
        <f>O212+O219+O220+O221</f>
        <v>35.929643900000002</v>
      </c>
      <c r="P211" s="38">
        <f t="shared" si="101"/>
        <v>-23.550955289999997</v>
      </c>
      <c r="Q211" s="94">
        <f>P211/N211</f>
        <v>-0.39594347754922132</v>
      </c>
      <c r="R211" s="35" t="s">
        <v>32</v>
      </c>
      <c r="S211" s="38">
        <f>S212+S219+S220+S221</f>
        <v>1445.3082100719998</v>
      </c>
      <c r="T211" s="38">
        <f>T212+T219+T220+T221</f>
        <v>847.38325988000008</v>
      </c>
      <c r="U211" s="38">
        <f t="shared" si="102"/>
        <v>-597.92495019199976</v>
      </c>
      <c r="V211" s="94">
        <f>U211/S211</f>
        <v>-0.41370065293008568</v>
      </c>
      <c r="W211" s="95" t="s">
        <v>32</v>
      </c>
      <c r="X211" s="38">
        <f>X212+X219+X220+X221</f>
        <v>375.57993369000002</v>
      </c>
      <c r="Y211" s="38">
        <f>Y212+Y219+Y220+Y221</f>
        <v>236.99336954</v>
      </c>
      <c r="Z211" s="38">
        <f t="shared" si="103"/>
        <v>-138.58656415000002</v>
      </c>
      <c r="AA211" s="94">
        <f>Z211/X211</f>
        <v>-0.36899352632717591</v>
      </c>
      <c r="AB211" s="95" t="s">
        <v>32</v>
      </c>
      <c r="AC211" s="38">
        <f>AC212+AC219+AC220+AC221</f>
        <v>1310.7589158086</v>
      </c>
      <c r="AD211" s="38">
        <f>AD212+AD219+AD220+AD221</f>
        <v>684.60642198000005</v>
      </c>
      <c r="AE211" s="38">
        <f t="shared" si="104"/>
        <v>-626.15249382859997</v>
      </c>
      <c r="AF211" s="94">
        <f>AE211/AC211</f>
        <v>-0.47770225804058708</v>
      </c>
      <c r="AG211" s="95" t="s">
        <v>32</v>
      </c>
    </row>
    <row r="212" spans="1:33" s="30" customFormat="1" x14ac:dyDescent="0.25">
      <c r="A212" s="45" t="s">
        <v>500</v>
      </c>
      <c r="B212" s="64" t="s">
        <v>501</v>
      </c>
      <c r="C212" s="47" t="s">
        <v>31</v>
      </c>
      <c r="D212" s="50">
        <f t="shared" ref="D212:D222" si="111">SUM(I212,N212,S212,X212,AC212)</f>
        <v>7090.803501074819</v>
      </c>
      <c r="E212" s="50">
        <f t="shared" ref="E212:E222" si="112">SUM(J212,O212,T212,Y212,AD212)</f>
        <v>4960.00668632</v>
      </c>
      <c r="F212" s="44">
        <f t="shared" si="99"/>
        <v>-2130.796814754819</v>
      </c>
      <c r="G212" s="96">
        <f>F212/D212</f>
        <v>-0.30050146142561057</v>
      </c>
      <c r="H212" s="44" t="s">
        <v>32</v>
      </c>
      <c r="I212" s="44">
        <v>3947.6758423142192</v>
      </c>
      <c r="J212" s="44">
        <v>3182.8709910200005</v>
      </c>
      <c r="K212" s="44">
        <f t="shared" si="100"/>
        <v>-764.80485129421868</v>
      </c>
      <c r="L212" s="96">
        <f>K212/I212</f>
        <v>-0.19373547419888262</v>
      </c>
      <c r="M212" s="97" t="s">
        <v>32</v>
      </c>
      <c r="N212" s="44">
        <v>59.48059919</v>
      </c>
      <c r="O212" s="50">
        <v>35.929643900000002</v>
      </c>
      <c r="P212" s="44">
        <f t="shared" si="101"/>
        <v>-23.550955289999997</v>
      </c>
      <c r="Q212" s="96">
        <f>P212/N212</f>
        <v>-0.39594347754922132</v>
      </c>
      <c r="R212" s="44" t="s">
        <v>32</v>
      </c>
      <c r="S212" s="44">
        <v>1397.3082100719998</v>
      </c>
      <c r="T212" s="44">
        <v>819.60625988000004</v>
      </c>
      <c r="U212" s="44">
        <f t="shared" si="102"/>
        <v>-577.7019501919998</v>
      </c>
      <c r="V212" s="96">
        <f>U212/S212</f>
        <v>-0.41343917256610996</v>
      </c>
      <c r="W212" s="44" t="s">
        <v>32</v>
      </c>
      <c r="X212" s="44">
        <v>375.57993369000002</v>
      </c>
      <c r="Y212" s="44">
        <v>236.99336954</v>
      </c>
      <c r="Z212" s="44">
        <f t="shared" si="103"/>
        <v>-138.58656415000002</v>
      </c>
      <c r="AA212" s="96">
        <f>Z212/X212</f>
        <v>-0.36899352632717591</v>
      </c>
      <c r="AB212" s="44" t="s">
        <v>32</v>
      </c>
      <c r="AC212" s="44">
        <v>1310.7589158086</v>
      </c>
      <c r="AD212" s="44">
        <v>684.60642198000005</v>
      </c>
      <c r="AE212" s="44">
        <f t="shared" si="104"/>
        <v>-626.15249382859997</v>
      </c>
      <c r="AF212" s="96">
        <f>AE212/AC212</f>
        <v>-0.47770225804058708</v>
      </c>
      <c r="AG212" s="97" t="s">
        <v>32</v>
      </c>
    </row>
    <row r="213" spans="1:33" s="30" customFormat="1" ht="78.75" x14ac:dyDescent="0.25">
      <c r="A213" s="45" t="s">
        <v>502</v>
      </c>
      <c r="B213" s="62" t="s">
        <v>503</v>
      </c>
      <c r="C213" s="47" t="s">
        <v>31</v>
      </c>
      <c r="D213" s="50">
        <f t="shared" si="111"/>
        <v>5895.6267627063189</v>
      </c>
      <c r="E213" s="50">
        <f t="shared" si="112"/>
        <v>3855.8867691100004</v>
      </c>
      <c r="F213" s="44">
        <f t="shared" si="99"/>
        <v>-2039.7399935963185</v>
      </c>
      <c r="G213" s="96">
        <f>F213/D213</f>
        <v>-0.34597508894202789</v>
      </c>
      <c r="H213" s="51" t="s">
        <v>504</v>
      </c>
      <c r="I213" s="50">
        <v>2977.5802178677191</v>
      </c>
      <c r="J213" s="50">
        <v>2259.9531347000002</v>
      </c>
      <c r="K213" s="44">
        <f t="shared" si="100"/>
        <v>-717.62708316771887</v>
      </c>
      <c r="L213" s="96">
        <f>K213/I213</f>
        <v>-0.24101015947829618</v>
      </c>
      <c r="M213" s="51" t="s">
        <v>504</v>
      </c>
      <c r="N213" s="50">
        <v>59.48059919</v>
      </c>
      <c r="O213" s="50">
        <v>35.929643900000002</v>
      </c>
      <c r="P213" s="44">
        <f t="shared" si="101"/>
        <v>-23.550955289999997</v>
      </c>
      <c r="Q213" s="96">
        <f>P213/N213</f>
        <v>-0.39594347754922132</v>
      </c>
      <c r="R213" s="51" t="s">
        <v>505</v>
      </c>
      <c r="S213" s="50">
        <v>1221.7696670359999</v>
      </c>
      <c r="T213" s="50">
        <v>656.77300133000006</v>
      </c>
      <c r="U213" s="44">
        <f t="shared" si="102"/>
        <v>-564.99666570599982</v>
      </c>
      <c r="V213" s="96">
        <f>U213/S213</f>
        <v>-0.46244122844911978</v>
      </c>
      <c r="W213" s="51" t="s">
        <v>504</v>
      </c>
      <c r="X213" s="50">
        <v>375.106470022</v>
      </c>
      <c r="Y213" s="50">
        <v>236.58367441999999</v>
      </c>
      <c r="Z213" s="44">
        <f t="shared" si="103"/>
        <v>-138.522795602</v>
      </c>
      <c r="AA213" s="96">
        <f>Z213/X213</f>
        <v>-0.36928927297328579</v>
      </c>
      <c r="AB213" s="51" t="s">
        <v>504</v>
      </c>
      <c r="AC213" s="50">
        <v>1261.6898085906</v>
      </c>
      <c r="AD213" s="50">
        <v>666.64731475999997</v>
      </c>
      <c r="AE213" s="50">
        <f t="shared" si="104"/>
        <v>-595.04249383060005</v>
      </c>
      <c r="AF213" s="89">
        <f>AE213/AC213</f>
        <v>-0.47162344482698654</v>
      </c>
      <c r="AG213" s="51" t="s">
        <v>504</v>
      </c>
    </row>
    <row r="214" spans="1:33" s="30" customFormat="1" ht="31.5" x14ac:dyDescent="0.25">
      <c r="A214" s="45" t="s">
        <v>506</v>
      </c>
      <c r="B214" s="62" t="s">
        <v>507</v>
      </c>
      <c r="C214" s="47" t="s">
        <v>31</v>
      </c>
      <c r="D214" s="50">
        <f t="shared" si="111"/>
        <v>1038.0970176725</v>
      </c>
      <c r="E214" s="50">
        <f t="shared" si="112"/>
        <v>978.15019651400007</v>
      </c>
      <c r="F214" s="44">
        <f t="shared" ref="F214:F245" si="113">E214-D214</f>
        <v>-59.946821158499915</v>
      </c>
      <c r="G214" s="96">
        <f>F214/D214</f>
        <v>-5.7746838819463797E-2</v>
      </c>
      <c r="H214" s="51" t="s">
        <v>32</v>
      </c>
      <c r="I214" s="50">
        <v>970.09562444649998</v>
      </c>
      <c r="J214" s="50">
        <v>922.91785632000006</v>
      </c>
      <c r="K214" s="44">
        <f t="shared" ref="K214:K245" si="114">J214-I214</f>
        <v>-47.177768126499927</v>
      </c>
      <c r="L214" s="96">
        <f>K214/I214</f>
        <v>-4.8632080114182338E-2</v>
      </c>
      <c r="M214" s="51" t="s">
        <v>32</v>
      </c>
      <c r="N214" s="50">
        <v>0</v>
      </c>
      <c r="O214" s="51">
        <v>0</v>
      </c>
      <c r="P214" s="44">
        <f t="shared" ref="P214:P245" si="115">O214-N214</f>
        <v>0</v>
      </c>
      <c r="Q214" s="96">
        <v>0</v>
      </c>
      <c r="R214" s="50" t="s">
        <v>32</v>
      </c>
      <c r="S214" s="50">
        <v>49.568822339999997</v>
      </c>
      <c r="T214" s="50">
        <v>36.863537854000015</v>
      </c>
      <c r="U214" s="44">
        <f t="shared" ref="U214:U245" si="116">T214-S214</f>
        <v>-12.705284485999982</v>
      </c>
      <c r="V214" s="96">
        <f>U214/S214</f>
        <v>-0.25631604476807068</v>
      </c>
      <c r="W214" s="51" t="s">
        <v>508</v>
      </c>
      <c r="X214" s="50">
        <v>0.47346366800002215</v>
      </c>
      <c r="Y214" s="50">
        <v>0.40969512000000002</v>
      </c>
      <c r="Z214" s="44">
        <f t="shared" ref="Z214:Z245" si="117">Y214-X214</f>
        <v>-6.3768548000022129E-2</v>
      </c>
      <c r="AA214" s="96">
        <f>Z214/X214</f>
        <v>-0.13468519827379691</v>
      </c>
      <c r="AB214" s="51" t="s">
        <v>509</v>
      </c>
      <c r="AC214" s="50">
        <v>17.959107218</v>
      </c>
      <c r="AD214" s="50">
        <v>17.95910722</v>
      </c>
      <c r="AE214" s="50">
        <f t="shared" ref="AE214:AE245" si="118">AD214-AC214</f>
        <v>2.000000165480742E-9</v>
      </c>
      <c r="AF214" s="89">
        <f>AE214/AC214</f>
        <v>1.1136411967495733E-10</v>
      </c>
      <c r="AG214" s="51" t="s">
        <v>32</v>
      </c>
    </row>
    <row r="215" spans="1:33" s="30" customFormat="1" ht="126" x14ac:dyDescent="0.25">
      <c r="A215" s="45" t="s">
        <v>510</v>
      </c>
      <c r="B215" s="62" t="s">
        <v>511</v>
      </c>
      <c r="C215" s="47" t="s">
        <v>31</v>
      </c>
      <c r="D215" s="50">
        <f t="shared" si="111"/>
        <v>157.07972069599998</v>
      </c>
      <c r="E215" s="50">
        <f t="shared" si="112"/>
        <v>125.969720696</v>
      </c>
      <c r="F215" s="44">
        <f t="shared" si="113"/>
        <v>-31.109999999999985</v>
      </c>
      <c r="G215" s="96">
        <f>F215/D215</f>
        <v>-0.19805230020880854</v>
      </c>
      <c r="H215" s="51" t="s">
        <v>512</v>
      </c>
      <c r="I215" s="50">
        <v>0</v>
      </c>
      <c r="J215" s="50">
        <v>0</v>
      </c>
      <c r="K215" s="44">
        <f t="shared" si="114"/>
        <v>0</v>
      </c>
      <c r="L215" s="96">
        <v>0</v>
      </c>
      <c r="M215" s="51" t="s">
        <v>32</v>
      </c>
      <c r="N215" s="50">
        <v>0</v>
      </c>
      <c r="O215" s="51">
        <v>0</v>
      </c>
      <c r="P215" s="44">
        <f t="shared" si="115"/>
        <v>0</v>
      </c>
      <c r="Q215" s="96">
        <v>0</v>
      </c>
      <c r="R215" s="50" t="s">
        <v>32</v>
      </c>
      <c r="S215" s="50">
        <v>125.969720696</v>
      </c>
      <c r="T215" s="50">
        <v>125.969720696</v>
      </c>
      <c r="U215" s="44">
        <f t="shared" si="116"/>
        <v>0</v>
      </c>
      <c r="V215" s="96">
        <f>U215/S215</f>
        <v>0</v>
      </c>
      <c r="W215" s="51" t="s">
        <v>32</v>
      </c>
      <c r="X215" s="50">
        <v>0</v>
      </c>
      <c r="Y215" s="50">
        <v>0</v>
      </c>
      <c r="Z215" s="44">
        <f t="shared" si="117"/>
        <v>0</v>
      </c>
      <c r="AA215" s="96">
        <v>0</v>
      </c>
      <c r="AB215" s="50" t="s">
        <v>32</v>
      </c>
      <c r="AC215" s="50">
        <v>31.11</v>
      </c>
      <c r="AD215" s="50">
        <v>0</v>
      </c>
      <c r="AE215" s="50">
        <f t="shared" si="118"/>
        <v>-31.11</v>
      </c>
      <c r="AF215" s="89">
        <f>AE215/AC215</f>
        <v>-1</v>
      </c>
      <c r="AG215" s="51" t="s">
        <v>512</v>
      </c>
    </row>
    <row r="216" spans="1:33" s="30" customFormat="1" x14ac:dyDescent="0.25">
      <c r="A216" s="45" t="s">
        <v>513</v>
      </c>
      <c r="B216" s="62" t="s">
        <v>514</v>
      </c>
      <c r="C216" s="47" t="s">
        <v>31</v>
      </c>
      <c r="D216" s="50">
        <f t="shared" si="111"/>
        <v>0</v>
      </c>
      <c r="E216" s="50">
        <f t="shared" si="112"/>
        <v>0</v>
      </c>
      <c r="F216" s="44">
        <f t="shared" si="113"/>
        <v>0</v>
      </c>
      <c r="G216" s="96">
        <v>0</v>
      </c>
      <c r="H216" s="50" t="s">
        <v>32</v>
      </c>
      <c r="I216" s="50">
        <v>0</v>
      </c>
      <c r="J216" s="50">
        <v>0</v>
      </c>
      <c r="K216" s="44">
        <f t="shared" si="114"/>
        <v>0</v>
      </c>
      <c r="L216" s="96">
        <v>0</v>
      </c>
      <c r="M216" s="51" t="s">
        <v>32</v>
      </c>
      <c r="N216" s="50">
        <v>0</v>
      </c>
      <c r="O216" s="51">
        <v>0</v>
      </c>
      <c r="P216" s="44">
        <f t="shared" si="115"/>
        <v>0</v>
      </c>
      <c r="Q216" s="96">
        <v>0</v>
      </c>
      <c r="R216" s="50" t="s">
        <v>32</v>
      </c>
      <c r="S216" s="50">
        <v>0</v>
      </c>
      <c r="T216" s="50">
        <v>0</v>
      </c>
      <c r="U216" s="44">
        <f t="shared" si="116"/>
        <v>0</v>
      </c>
      <c r="V216" s="96">
        <v>0</v>
      </c>
      <c r="W216" s="51" t="s">
        <v>32</v>
      </c>
      <c r="X216" s="50">
        <v>0</v>
      </c>
      <c r="Y216" s="50">
        <v>0</v>
      </c>
      <c r="Z216" s="44">
        <f t="shared" si="117"/>
        <v>0</v>
      </c>
      <c r="AA216" s="96">
        <v>0</v>
      </c>
      <c r="AB216" s="50" t="s">
        <v>32</v>
      </c>
      <c r="AC216" s="50">
        <v>0</v>
      </c>
      <c r="AD216" s="50">
        <v>0</v>
      </c>
      <c r="AE216" s="50">
        <f t="shared" si="118"/>
        <v>0</v>
      </c>
      <c r="AF216" s="89">
        <v>0</v>
      </c>
      <c r="AG216" s="51" t="s">
        <v>32</v>
      </c>
    </row>
    <row r="217" spans="1:33" s="30" customFormat="1" x14ac:dyDescent="0.25">
      <c r="A217" s="45" t="s">
        <v>515</v>
      </c>
      <c r="B217" s="62" t="s">
        <v>516</v>
      </c>
      <c r="C217" s="47" t="s">
        <v>31</v>
      </c>
      <c r="D217" s="50">
        <f t="shared" si="111"/>
        <v>0</v>
      </c>
      <c r="E217" s="50">
        <f t="shared" si="112"/>
        <v>0</v>
      </c>
      <c r="F217" s="44">
        <f t="shared" si="113"/>
        <v>0</v>
      </c>
      <c r="G217" s="96">
        <v>0</v>
      </c>
      <c r="H217" s="50" t="s">
        <v>32</v>
      </c>
      <c r="I217" s="50">
        <v>0</v>
      </c>
      <c r="J217" s="50">
        <v>0</v>
      </c>
      <c r="K217" s="44">
        <f t="shared" si="114"/>
        <v>0</v>
      </c>
      <c r="L217" s="96">
        <v>0</v>
      </c>
      <c r="M217" s="51" t="s">
        <v>32</v>
      </c>
      <c r="N217" s="50">
        <v>0</v>
      </c>
      <c r="O217" s="51">
        <v>0</v>
      </c>
      <c r="P217" s="44">
        <f t="shared" si="115"/>
        <v>0</v>
      </c>
      <c r="Q217" s="96">
        <v>0</v>
      </c>
      <c r="R217" s="50" t="s">
        <v>32</v>
      </c>
      <c r="S217" s="50">
        <v>0</v>
      </c>
      <c r="T217" s="50">
        <v>0</v>
      </c>
      <c r="U217" s="44">
        <f t="shared" si="116"/>
        <v>0</v>
      </c>
      <c r="V217" s="96">
        <v>0</v>
      </c>
      <c r="W217" s="50" t="s">
        <v>32</v>
      </c>
      <c r="X217" s="50">
        <v>0</v>
      </c>
      <c r="Y217" s="50">
        <v>0</v>
      </c>
      <c r="Z217" s="44">
        <f t="shared" si="117"/>
        <v>0</v>
      </c>
      <c r="AA217" s="96">
        <v>0</v>
      </c>
      <c r="AB217" s="50" t="s">
        <v>32</v>
      </c>
      <c r="AC217" s="50">
        <v>0</v>
      </c>
      <c r="AD217" s="50">
        <v>0</v>
      </c>
      <c r="AE217" s="50">
        <f t="shared" si="118"/>
        <v>0</v>
      </c>
      <c r="AF217" s="89">
        <v>0</v>
      </c>
      <c r="AG217" s="51" t="s">
        <v>32</v>
      </c>
    </row>
    <row r="218" spans="1:33" s="30" customFormat="1" x14ac:dyDescent="0.25">
      <c r="A218" s="45" t="s">
        <v>517</v>
      </c>
      <c r="B218" s="62" t="s">
        <v>518</v>
      </c>
      <c r="C218" s="47" t="s">
        <v>31</v>
      </c>
      <c r="D218" s="50">
        <f t="shared" si="111"/>
        <v>0</v>
      </c>
      <c r="E218" s="50">
        <f t="shared" si="112"/>
        <v>0</v>
      </c>
      <c r="F218" s="44">
        <f t="shared" si="113"/>
        <v>0</v>
      </c>
      <c r="G218" s="96">
        <v>0</v>
      </c>
      <c r="H218" s="50" t="s">
        <v>32</v>
      </c>
      <c r="I218" s="50">
        <v>0</v>
      </c>
      <c r="J218" s="50">
        <v>0</v>
      </c>
      <c r="K218" s="44">
        <f t="shared" si="114"/>
        <v>0</v>
      </c>
      <c r="L218" s="96">
        <v>0</v>
      </c>
      <c r="M218" s="51" t="s">
        <v>32</v>
      </c>
      <c r="N218" s="50">
        <v>0</v>
      </c>
      <c r="O218" s="51">
        <v>0</v>
      </c>
      <c r="P218" s="44">
        <f t="shared" si="115"/>
        <v>0</v>
      </c>
      <c r="Q218" s="96">
        <v>0</v>
      </c>
      <c r="R218" s="50" t="s">
        <v>32</v>
      </c>
      <c r="S218" s="50">
        <v>0</v>
      </c>
      <c r="T218" s="50">
        <v>0</v>
      </c>
      <c r="U218" s="44">
        <f t="shared" si="116"/>
        <v>0</v>
      </c>
      <c r="V218" s="96">
        <v>0</v>
      </c>
      <c r="W218" s="50" t="s">
        <v>32</v>
      </c>
      <c r="X218" s="50">
        <v>0</v>
      </c>
      <c r="Y218" s="50">
        <v>0</v>
      </c>
      <c r="Z218" s="44">
        <f t="shared" si="117"/>
        <v>0</v>
      </c>
      <c r="AA218" s="96">
        <v>0</v>
      </c>
      <c r="AB218" s="50" t="s">
        <v>32</v>
      </c>
      <c r="AC218" s="50">
        <v>0</v>
      </c>
      <c r="AD218" s="50">
        <v>0</v>
      </c>
      <c r="AE218" s="50">
        <f t="shared" si="118"/>
        <v>0</v>
      </c>
      <c r="AF218" s="89">
        <v>0</v>
      </c>
      <c r="AG218" s="51" t="s">
        <v>32</v>
      </c>
    </row>
    <row r="219" spans="1:33" s="30" customFormat="1" ht="63" x14ac:dyDescent="0.25">
      <c r="A219" s="45" t="s">
        <v>519</v>
      </c>
      <c r="B219" s="64" t="s">
        <v>520</v>
      </c>
      <c r="C219" s="47" t="s">
        <v>31</v>
      </c>
      <c r="D219" s="50">
        <f t="shared" si="111"/>
        <v>161.64449999999999</v>
      </c>
      <c r="E219" s="50">
        <f t="shared" si="112"/>
        <v>60.430199999999999</v>
      </c>
      <c r="F219" s="44">
        <f t="shared" si="113"/>
        <v>-101.21429999999999</v>
      </c>
      <c r="G219" s="96">
        <f>F219/D219</f>
        <v>-0.62615368911407443</v>
      </c>
      <c r="H219" s="51" t="s">
        <v>521</v>
      </c>
      <c r="I219" s="50">
        <v>113.64449999999999</v>
      </c>
      <c r="J219" s="50">
        <v>32.653199999999998</v>
      </c>
      <c r="K219" s="44">
        <f t="shared" si="114"/>
        <v>-80.991299999999995</v>
      </c>
      <c r="L219" s="96">
        <f>K219/I219</f>
        <v>-0.71267241265525383</v>
      </c>
      <c r="M219" s="51" t="s">
        <v>522</v>
      </c>
      <c r="N219" s="50">
        <v>0</v>
      </c>
      <c r="O219" s="51">
        <v>0</v>
      </c>
      <c r="P219" s="44">
        <f t="shared" si="115"/>
        <v>0</v>
      </c>
      <c r="Q219" s="96">
        <v>0</v>
      </c>
      <c r="R219" s="50" t="s">
        <v>32</v>
      </c>
      <c r="S219" s="50">
        <v>48</v>
      </c>
      <c r="T219" s="50">
        <v>27.777000000000001</v>
      </c>
      <c r="U219" s="44">
        <f t="shared" si="116"/>
        <v>-20.222999999999999</v>
      </c>
      <c r="V219" s="96">
        <f>U219/S219</f>
        <v>-0.42131249999999998</v>
      </c>
      <c r="W219" s="51" t="s">
        <v>523</v>
      </c>
      <c r="X219" s="50">
        <v>0</v>
      </c>
      <c r="Y219" s="50">
        <v>0</v>
      </c>
      <c r="Z219" s="44">
        <f t="shared" si="117"/>
        <v>0</v>
      </c>
      <c r="AA219" s="96">
        <v>0</v>
      </c>
      <c r="AB219" s="50" t="s">
        <v>32</v>
      </c>
      <c r="AC219" s="50">
        <v>0</v>
      </c>
      <c r="AD219" s="50">
        <v>0</v>
      </c>
      <c r="AE219" s="50">
        <f t="shared" si="118"/>
        <v>0</v>
      </c>
      <c r="AF219" s="89">
        <v>0</v>
      </c>
      <c r="AG219" s="51" t="s">
        <v>32</v>
      </c>
    </row>
    <row r="220" spans="1:33" s="30" customFormat="1" x14ac:dyDescent="0.25">
      <c r="A220" s="45" t="s">
        <v>524</v>
      </c>
      <c r="B220" s="64" t="s">
        <v>525</v>
      </c>
      <c r="C220" s="47" t="s">
        <v>31</v>
      </c>
      <c r="D220" s="50">
        <f t="shared" si="111"/>
        <v>0</v>
      </c>
      <c r="E220" s="50">
        <f t="shared" si="112"/>
        <v>0</v>
      </c>
      <c r="F220" s="44">
        <f t="shared" si="113"/>
        <v>0</v>
      </c>
      <c r="G220" s="96">
        <v>0</v>
      </c>
      <c r="H220" s="50" t="s">
        <v>32</v>
      </c>
      <c r="I220" s="50">
        <v>0</v>
      </c>
      <c r="J220" s="50">
        <v>0</v>
      </c>
      <c r="K220" s="44">
        <f t="shared" si="114"/>
        <v>0</v>
      </c>
      <c r="L220" s="96">
        <v>0</v>
      </c>
      <c r="M220" s="51" t="s">
        <v>32</v>
      </c>
      <c r="N220" s="50">
        <v>0</v>
      </c>
      <c r="O220" s="51">
        <v>0</v>
      </c>
      <c r="P220" s="44">
        <f t="shared" si="115"/>
        <v>0</v>
      </c>
      <c r="Q220" s="96">
        <v>0</v>
      </c>
      <c r="R220" s="50" t="s">
        <v>32</v>
      </c>
      <c r="S220" s="50">
        <v>0</v>
      </c>
      <c r="T220" s="50">
        <v>0</v>
      </c>
      <c r="U220" s="44">
        <f t="shared" si="116"/>
        <v>0</v>
      </c>
      <c r="V220" s="96">
        <v>0</v>
      </c>
      <c r="W220" s="50" t="s">
        <v>32</v>
      </c>
      <c r="X220" s="50">
        <v>0</v>
      </c>
      <c r="Y220" s="50">
        <v>0</v>
      </c>
      <c r="Z220" s="44">
        <f t="shared" si="117"/>
        <v>0</v>
      </c>
      <c r="AA220" s="96">
        <v>0</v>
      </c>
      <c r="AB220" s="50" t="s">
        <v>32</v>
      </c>
      <c r="AC220" s="50">
        <v>0</v>
      </c>
      <c r="AD220" s="50">
        <v>0</v>
      </c>
      <c r="AE220" s="50">
        <f t="shared" si="118"/>
        <v>0</v>
      </c>
      <c r="AF220" s="89">
        <v>0</v>
      </c>
      <c r="AG220" s="51" t="s">
        <v>32</v>
      </c>
    </row>
    <row r="221" spans="1:33" s="30" customFormat="1" x14ac:dyDescent="0.25">
      <c r="A221" s="45" t="s">
        <v>526</v>
      </c>
      <c r="B221" s="64" t="s">
        <v>178</v>
      </c>
      <c r="C221" s="47" t="s">
        <v>32</v>
      </c>
      <c r="D221" s="50">
        <f t="shared" si="111"/>
        <v>5.7884637999999997</v>
      </c>
      <c r="E221" s="50">
        <f t="shared" si="112"/>
        <v>5.7011304999999997</v>
      </c>
      <c r="F221" s="44">
        <f t="shared" si="113"/>
        <v>-8.7333300000000058E-2</v>
      </c>
      <c r="G221" s="96">
        <f>F221/D221</f>
        <v>-1.5087474504029906E-2</v>
      </c>
      <c r="H221" s="50" t="s">
        <v>32</v>
      </c>
      <c r="I221" s="50">
        <v>5.7884637999999997</v>
      </c>
      <c r="J221" s="48">
        <v>5.7011304999999997</v>
      </c>
      <c r="K221" s="44">
        <f t="shared" si="114"/>
        <v>-8.7333300000000058E-2</v>
      </c>
      <c r="L221" s="96">
        <f>K221/I221</f>
        <v>-1.5087474504029906E-2</v>
      </c>
      <c r="M221" s="51" t="s">
        <v>32</v>
      </c>
      <c r="N221" s="50">
        <v>0</v>
      </c>
      <c r="O221" s="48">
        <f>O222</f>
        <v>0</v>
      </c>
      <c r="P221" s="44">
        <f t="shared" si="115"/>
        <v>0</v>
      </c>
      <c r="Q221" s="96">
        <v>0</v>
      </c>
      <c r="R221" s="50" t="s">
        <v>32</v>
      </c>
      <c r="S221" s="50">
        <v>0</v>
      </c>
      <c r="T221" s="48">
        <v>0</v>
      </c>
      <c r="U221" s="44">
        <f t="shared" si="116"/>
        <v>0</v>
      </c>
      <c r="V221" s="96">
        <v>0</v>
      </c>
      <c r="W221" s="50" t="s">
        <v>32</v>
      </c>
      <c r="X221" s="50">
        <v>0</v>
      </c>
      <c r="Y221" s="48">
        <f>Y222</f>
        <v>0</v>
      </c>
      <c r="Z221" s="44">
        <f t="shared" si="117"/>
        <v>0</v>
      </c>
      <c r="AA221" s="96">
        <v>0</v>
      </c>
      <c r="AB221" s="50" t="s">
        <v>32</v>
      </c>
      <c r="AC221" s="50">
        <v>0</v>
      </c>
      <c r="AD221" s="48">
        <f>AD222</f>
        <v>0</v>
      </c>
      <c r="AE221" s="50">
        <f t="shared" si="118"/>
        <v>0</v>
      </c>
      <c r="AF221" s="89">
        <v>0</v>
      </c>
      <c r="AG221" s="51" t="s">
        <v>32</v>
      </c>
    </row>
    <row r="222" spans="1:33" s="30" customFormat="1" ht="32.25" thickBot="1" x14ac:dyDescent="0.3">
      <c r="A222" s="45" t="s">
        <v>527</v>
      </c>
      <c r="B222" s="64" t="s">
        <v>528</v>
      </c>
      <c r="C222" s="47" t="s">
        <v>31</v>
      </c>
      <c r="D222" s="50">
        <f t="shared" si="111"/>
        <v>5.7884637999999997</v>
      </c>
      <c r="E222" s="50">
        <f t="shared" si="112"/>
        <v>5.7011304999999997</v>
      </c>
      <c r="F222" s="44">
        <f t="shared" si="113"/>
        <v>-8.7333300000000058E-2</v>
      </c>
      <c r="G222" s="96">
        <f>F222/D222</f>
        <v>-1.5087474504029906E-2</v>
      </c>
      <c r="H222" s="51" t="s">
        <v>32</v>
      </c>
      <c r="I222" s="50">
        <v>5.7884637999999997</v>
      </c>
      <c r="J222" s="51">
        <v>5.7011304999999997</v>
      </c>
      <c r="K222" s="44">
        <f t="shared" si="114"/>
        <v>-8.7333300000000058E-2</v>
      </c>
      <c r="L222" s="96">
        <f>K222/I222</f>
        <v>-1.5087474504029906E-2</v>
      </c>
      <c r="M222" s="51" t="s">
        <v>32</v>
      </c>
      <c r="N222" s="50">
        <v>0</v>
      </c>
      <c r="O222" s="51">
        <v>0</v>
      </c>
      <c r="P222" s="44">
        <f t="shared" si="115"/>
        <v>0</v>
      </c>
      <c r="Q222" s="96">
        <v>0</v>
      </c>
      <c r="R222" s="50" t="s">
        <v>32</v>
      </c>
      <c r="S222" s="50">
        <v>0</v>
      </c>
      <c r="T222" s="51">
        <v>0</v>
      </c>
      <c r="U222" s="44">
        <f t="shared" si="116"/>
        <v>0</v>
      </c>
      <c r="V222" s="96">
        <v>0</v>
      </c>
      <c r="W222" s="50" t="s">
        <v>32</v>
      </c>
      <c r="X222" s="50">
        <v>0</v>
      </c>
      <c r="Y222" s="50">
        <v>0</v>
      </c>
      <c r="Z222" s="44">
        <f t="shared" si="117"/>
        <v>0</v>
      </c>
      <c r="AA222" s="96">
        <v>0</v>
      </c>
      <c r="AB222" s="50" t="s">
        <v>32</v>
      </c>
      <c r="AC222" s="50">
        <v>0</v>
      </c>
      <c r="AD222" s="50">
        <v>0</v>
      </c>
      <c r="AE222" s="50">
        <f t="shared" si="118"/>
        <v>0</v>
      </c>
      <c r="AF222" s="89">
        <v>0</v>
      </c>
      <c r="AG222" s="51" t="s">
        <v>32</v>
      </c>
    </row>
    <row r="223" spans="1:33" s="30" customFormat="1" ht="16.5" thickBot="1" x14ac:dyDescent="0.3">
      <c r="A223" s="58" t="s">
        <v>529</v>
      </c>
      <c r="B223" s="59" t="s">
        <v>530</v>
      </c>
      <c r="C223" s="60" t="s">
        <v>31</v>
      </c>
      <c r="D223" s="38">
        <f>SUM(D224,D225,D229,D230,D233,D234,D235)</f>
        <v>34289.500000000007</v>
      </c>
      <c r="E223" s="38">
        <f>SUM(E224,E225,E229,E230,E233,E234,E235)</f>
        <v>35693.942092129997</v>
      </c>
      <c r="F223" s="38">
        <f t="shared" si="113"/>
        <v>1404.4420921299898</v>
      </c>
      <c r="G223" s="94">
        <f>F223/D223</f>
        <v>4.0958371866897721E-2</v>
      </c>
      <c r="H223" s="38" t="s">
        <v>32</v>
      </c>
      <c r="I223" s="38">
        <f>SUM(I224,I225,I229,I230,I233,I234,I235)</f>
        <v>14495.2100855566</v>
      </c>
      <c r="J223" s="38">
        <f>SUM(J224,J225,J229,J230,J233,J234,J235)</f>
        <v>17020.885570454062</v>
      </c>
      <c r="K223" s="38">
        <f t="shared" si="114"/>
        <v>2525.6754848974615</v>
      </c>
      <c r="L223" s="94">
        <f>K223/I223</f>
        <v>0.17424207513998777</v>
      </c>
      <c r="M223" s="95" t="s">
        <v>32</v>
      </c>
      <c r="N223" s="38">
        <f>SUM(N224,N225,N229,N230,N233,N234,N235)</f>
        <v>1043.2723633387898</v>
      </c>
      <c r="O223" s="38">
        <f>SUM(O224,O225,O229,O230,O233,O234,O235)</f>
        <v>524.9146050176596</v>
      </c>
      <c r="P223" s="38">
        <f t="shared" si="115"/>
        <v>-518.35775832113018</v>
      </c>
      <c r="Q223" s="94">
        <f>P223/N223</f>
        <v>-0.49685755756265532</v>
      </c>
      <c r="R223" s="38" t="s">
        <v>32</v>
      </c>
      <c r="S223" s="38">
        <f>SUM(S224,S225,S229,S230,S233,S234,S235)</f>
        <v>12206.679266892634</v>
      </c>
      <c r="T223" s="38">
        <f>SUM(T224,T225,T229,T230,T233,T234,T235)</f>
        <v>10061.174876964289</v>
      </c>
      <c r="U223" s="38">
        <f t="shared" si="116"/>
        <v>-2145.5043899283446</v>
      </c>
      <c r="V223" s="94">
        <f>U223/S223</f>
        <v>-0.17576478770499473</v>
      </c>
      <c r="W223" s="38" t="s">
        <v>32</v>
      </c>
      <c r="X223" s="38">
        <f>SUM(X224,X225,X229,X230,X233,X234,X235)</f>
        <v>2110.0660636944413</v>
      </c>
      <c r="Y223" s="38">
        <f>SUM(Y224,Y225,Y229,Y230,Y233,Y234,Y235)</f>
        <v>1176.3548662307026</v>
      </c>
      <c r="Z223" s="38">
        <f t="shared" si="117"/>
        <v>-933.7111974637387</v>
      </c>
      <c r="AA223" s="94">
        <f>Z223/X223</f>
        <v>-0.44250330050279857</v>
      </c>
      <c r="AB223" s="38" t="s">
        <v>32</v>
      </c>
      <c r="AC223" s="38">
        <f>SUM(AC224,AC225,AC229,AC230,AC233,AC234,AC235)</f>
        <v>4434.2722205175369</v>
      </c>
      <c r="AD223" s="38">
        <f>SUM(AD224,AD225,AD229,AD230,AD233,AD234,AD235)</f>
        <v>6910.6121734632825</v>
      </c>
      <c r="AE223" s="38">
        <f t="shared" si="118"/>
        <v>2476.3399529457456</v>
      </c>
      <c r="AF223" s="94">
        <f>AE223/AC223</f>
        <v>0.55845465271338812</v>
      </c>
      <c r="AG223" s="95" t="s">
        <v>32</v>
      </c>
    </row>
    <row r="224" spans="1:33" s="30" customFormat="1" ht="16.5" thickBot="1" x14ac:dyDescent="0.3">
      <c r="A224" s="45" t="s">
        <v>531</v>
      </c>
      <c r="B224" s="64" t="s">
        <v>532</v>
      </c>
      <c r="C224" s="47" t="s">
        <v>31</v>
      </c>
      <c r="D224" s="50">
        <f>SUM(I224,N224,S224,X224,AC224)</f>
        <v>0</v>
      </c>
      <c r="E224" s="50">
        <f>SUM(J224,O224,T224,Y224,AD224)</f>
        <v>0</v>
      </c>
      <c r="F224" s="50">
        <f t="shared" si="113"/>
        <v>0</v>
      </c>
      <c r="G224" s="89">
        <v>0</v>
      </c>
      <c r="H224" s="50" t="s">
        <v>32</v>
      </c>
      <c r="I224" s="50">
        <v>0</v>
      </c>
      <c r="J224" s="50">
        <v>0</v>
      </c>
      <c r="K224" s="50">
        <f t="shared" si="114"/>
        <v>0</v>
      </c>
      <c r="L224" s="107">
        <v>0</v>
      </c>
      <c r="M224" s="51" t="s">
        <v>32</v>
      </c>
      <c r="N224" s="50">
        <v>0</v>
      </c>
      <c r="O224" s="50">
        <v>0</v>
      </c>
      <c r="P224" s="50">
        <f t="shared" si="115"/>
        <v>0</v>
      </c>
      <c r="Q224" s="89">
        <v>0</v>
      </c>
      <c r="R224" s="50" t="s">
        <v>32</v>
      </c>
      <c r="S224" s="50">
        <v>0</v>
      </c>
      <c r="T224" s="50">
        <v>0</v>
      </c>
      <c r="U224" s="50">
        <f t="shared" si="116"/>
        <v>0</v>
      </c>
      <c r="V224" s="89">
        <v>0</v>
      </c>
      <c r="W224" s="50" t="s">
        <v>32</v>
      </c>
      <c r="X224" s="50">
        <v>0</v>
      </c>
      <c r="Y224" s="50">
        <v>0</v>
      </c>
      <c r="Z224" s="50">
        <f t="shared" si="117"/>
        <v>0</v>
      </c>
      <c r="AA224" s="89">
        <v>0</v>
      </c>
      <c r="AB224" s="50" t="s">
        <v>32</v>
      </c>
      <c r="AC224" s="50">
        <v>0</v>
      </c>
      <c r="AD224" s="50">
        <v>0</v>
      </c>
      <c r="AE224" s="50">
        <f t="shared" si="118"/>
        <v>0</v>
      </c>
      <c r="AF224" s="89">
        <v>0</v>
      </c>
      <c r="AG224" s="51" t="s">
        <v>32</v>
      </c>
    </row>
    <row r="225" spans="1:33" s="30" customFormat="1" x14ac:dyDescent="0.25">
      <c r="A225" s="45" t="s">
        <v>533</v>
      </c>
      <c r="B225" s="64" t="s">
        <v>534</v>
      </c>
      <c r="C225" s="47" t="s">
        <v>31</v>
      </c>
      <c r="D225" s="50">
        <f>SUM(D226:D228)</f>
        <v>33001.824750240005</v>
      </c>
      <c r="E225" s="50">
        <f>SUM(E226:E228)</f>
        <v>34485.760677939994</v>
      </c>
      <c r="F225" s="50">
        <f t="shared" si="113"/>
        <v>1483.9359276999894</v>
      </c>
      <c r="G225" s="89">
        <f>F225/D225</f>
        <v>4.4965269009532495E-2</v>
      </c>
      <c r="H225" s="50" t="s">
        <v>32</v>
      </c>
      <c r="I225" s="50">
        <f>SUM(I226:I228)</f>
        <v>14399.2540754366</v>
      </c>
      <c r="J225" s="50">
        <f>SUM(J226:J228)</f>
        <v>16667.391138992672</v>
      </c>
      <c r="K225" s="50">
        <f t="shared" si="114"/>
        <v>2268.1370635560725</v>
      </c>
      <c r="L225" s="89">
        <f>K225/I225</f>
        <v>0.15751767776813122</v>
      </c>
      <c r="M225" s="51" t="s">
        <v>32</v>
      </c>
      <c r="N225" s="50">
        <f>SUM(N226:N228)</f>
        <v>1043.2723633387898</v>
      </c>
      <c r="O225" s="50">
        <f>SUM(O226:O228)</f>
        <v>524.83552160503484</v>
      </c>
      <c r="P225" s="50">
        <f t="shared" si="115"/>
        <v>-518.43684173375493</v>
      </c>
      <c r="Q225" s="89">
        <f>P225/N225</f>
        <v>-0.49693336079046407</v>
      </c>
      <c r="R225" s="50" t="s">
        <v>32</v>
      </c>
      <c r="S225" s="50">
        <f>SUM(S226:S228)</f>
        <v>11799.430027252634</v>
      </c>
      <c r="T225" s="50">
        <f>SUM(T226:T228)</f>
        <v>9811.1970240529245</v>
      </c>
      <c r="U225" s="50">
        <f t="shared" si="116"/>
        <v>-1988.2330031997099</v>
      </c>
      <c r="V225" s="89">
        <f>U225/S225</f>
        <v>-0.16850246144157591</v>
      </c>
      <c r="W225" s="50" t="s">
        <v>32</v>
      </c>
      <c r="X225" s="50">
        <f>SUM(X226:X228)</f>
        <v>2110.0660636944413</v>
      </c>
      <c r="Y225" s="50">
        <f>SUM(Y226:Y228)</f>
        <v>1175.9729030534202</v>
      </c>
      <c r="Z225" s="50">
        <f t="shared" si="117"/>
        <v>-934.09316064102109</v>
      </c>
      <c r="AA225" s="89">
        <f>Z225/X225</f>
        <v>-0.44268432003761526</v>
      </c>
      <c r="AB225" s="50" t="s">
        <v>32</v>
      </c>
      <c r="AC225" s="50">
        <f>SUM(AC226:AC228)</f>
        <v>3649.8022205175366</v>
      </c>
      <c r="AD225" s="50">
        <f>SUM(AD226:AD228)</f>
        <v>6306.364090235943</v>
      </c>
      <c r="AE225" s="50">
        <f t="shared" si="118"/>
        <v>2656.5618697184063</v>
      </c>
      <c r="AF225" s="89">
        <f>AE225/AC225</f>
        <v>0.72786460997377267</v>
      </c>
      <c r="AG225" s="51" t="s">
        <v>32</v>
      </c>
    </row>
    <row r="226" spans="1:33" s="30" customFormat="1" ht="141.75" x14ac:dyDescent="0.25">
      <c r="A226" s="45" t="s">
        <v>535</v>
      </c>
      <c r="B226" s="62" t="s">
        <v>536</v>
      </c>
      <c r="C226" s="47" t="s">
        <v>31</v>
      </c>
      <c r="D226" s="50">
        <f t="shared" ref="D226:D235" si="119">SUM(I226,N226,S226,X226,AC226)</f>
        <v>32888.131719520003</v>
      </c>
      <c r="E226" s="50">
        <f t="shared" ref="E226:E235" si="120">SUM(J226,O226,T226,Y226,AD226)</f>
        <v>34450.899999999994</v>
      </c>
      <c r="F226" s="50">
        <f t="shared" si="113"/>
        <v>1562.7682804799915</v>
      </c>
      <c r="G226" s="89">
        <f>F226/D226</f>
        <v>4.7517697077102315E-2</v>
      </c>
      <c r="H226" s="51" t="s">
        <v>32</v>
      </c>
      <c r="I226" s="50">
        <v>14285.5610447166</v>
      </c>
      <c r="J226" s="50">
        <v>16632.530461052673</v>
      </c>
      <c r="K226" s="50">
        <f t="shared" si="114"/>
        <v>2346.9694163360728</v>
      </c>
      <c r="L226" s="89">
        <f>K226/I226</f>
        <v>0.1642896214569102</v>
      </c>
      <c r="M226" s="48" t="s">
        <v>537</v>
      </c>
      <c r="N226" s="50">
        <v>1043.2723633387898</v>
      </c>
      <c r="O226" s="50">
        <v>524.83552160503484</v>
      </c>
      <c r="P226" s="50">
        <f t="shared" si="115"/>
        <v>-518.43684173375493</v>
      </c>
      <c r="Q226" s="89">
        <f>P226/N226</f>
        <v>-0.49693336079046407</v>
      </c>
      <c r="R226" s="51" t="s">
        <v>538</v>
      </c>
      <c r="S226" s="50">
        <v>11799.430027252634</v>
      </c>
      <c r="T226" s="50">
        <v>9811.1970240529245</v>
      </c>
      <c r="U226" s="50">
        <f t="shared" si="116"/>
        <v>-1988.2330031997099</v>
      </c>
      <c r="V226" s="89">
        <f>U226/S226</f>
        <v>-0.16850246144157591</v>
      </c>
      <c r="W226" s="51" t="s">
        <v>539</v>
      </c>
      <c r="X226" s="50">
        <v>2110.0660636944413</v>
      </c>
      <c r="Y226" s="50">
        <v>1175.9729030534202</v>
      </c>
      <c r="Z226" s="50">
        <f t="shared" si="117"/>
        <v>-934.09316064102109</v>
      </c>
      <c r="AA226" s="89">
        <f>Z226/X226</f>
        <v>-0.44268432003761526</v>
      </c>
      <c r="AB226" s="51" t="s">
        <v>539</v>
      </c>
      <c r="AC226" s="50">
        <v>3649.8022205175366</v>
      </c>
      <c r="AD226" s="50">
        <v>6306.364090235943</v>
      </c>
      <c r="AE226" s="50">
        <f t="shared" si="118"/>
        <v>2656.5618697184063</v>
      </c>
      <c r="AF226" s="89">
        <f>AE226/AC226</f>
        <v>0.72786460997377267</v>
      </c>
      <c r="AG226" s="51" t="s">
        <v>540</v>
      </c>
    </row>
    <row r="227" spans="1:33" s="30" customFormat="1" ht="47.25" x14ac:dyDescent="0.25">
      <c r="A227" s="45" t="s">
        <v>541</v>
      </c>
      <c r="B227" s="62" t="s">
        <v>542</v>
      </c>
      <c r="C227" s="47" t="s">
        <v>31</v>
      </c>
      <c r="D227" s="50">
        <f t="shared" si="119"/>
        <v>113.69303072000001</v>
      </c>
      <c r="E227" s="50">
        <f t="shared" si="120"/>
        <v>34.860677940000009</v>
      </c>
      <c r="F227" s="50">
        <f t="shared" si="113"/>
        <v>-78.832352780000008</v>
      </c>
      <c r="G227" s="89">
        <f>F227/D227</f>
        <v>-0.69337893695653252</v>
      </c>
      <c r="H227" s="51" t="s">
        <v>543</v>
      </c>
      <c r="I227" s="50">
        <v>113.69303072000001</v>
      </c>
      <c r="J227" s="50">
        <v>34.860677940000009</v>
      </c>
      <c r="K227" s="50">
        <f t="shared" si="114"/>
        <v>-78.832352780000008</v>
      </c>
      <c r="L227" s="89">
        <f>K227/I227</f>
        <v>-0.69337893695653252</v>
      </c>
      <c r="M227" s="51" t="s">
        <v>543</v>
      </c>
      <c r="N227" s="50">
        <v>0</v>
      </c>
      <c r="O227" s="50">
        <v>0</v>
      </c>
      <c r="P227" s="50">
        <f t="shared" si="115"/>
        <v>0</v>
      </c>
      <c r="Q227" s="89">
        <v>0</v>
      </c>
      <c r="R227" s="50" t="s">
        <v>32</v>
      </c>
      <c r="S227" s="50">
        <v>0</v>
      </c>
      <c r="T227" s="50">
        <v>0</v>
      </c>
      <c r="U227" s="50">
        <f t="shared" si="116"/>
        <v>0</v>
      </c>
      <c r="V227" s="89">
        <v>0</v>
      </c>
      <c r="W227" s="51" t="s">
        <v>32</v>
      </c>
      <c r="X227" s="50">
        <v>0</v>
      </c>
      <c r="Y227" s="50">
        <v>0</v>
      </c>
      <c r="Z227" s="50">
        <f t="shared" si="117"/>
        <v>0</v>
      </c>
      <c r="AA227" s="89">
        <v>0</v>
      </c>
      <c r="AB227" s="51" t="s">
        <v>32</v>
      </c>
      <c r="AC227" s="50">
        <v>0</v>
      </c>
      <c r="AD227" s="50">
        <v>0</v>
      </c>
      <c r="AE227" s="50">
        <f t="shared" si="118"/>
        <v>0</v>
      </c>
      <c r="AF227" s="89">
        <v>0</v>
      </c>
      <c r="AG227" s="51" t="s">
        <v>32</v>
      </c>
    </row>
    <row r="228" spans="1:33" s="30" customFormat="1" x14ac:dyDescent="0.25">
      <c r="A228" s="45" t="s">
        <v>544</v>
      </c>
      <c r="B228" s="62" t="s">
        <v>545</v>
      </c>
      <c r="C228" s="47" t="s">
        <v>31</v>
      </c>
      <c r="D228" s="50">
        <f t="shared" si="119"/>
        <v>0</v>
      </c>
      <c r="E228" s="50">
        <f t="shared" si="120"/>
        <v>0</v>
      </c>
      <c r="F228" s="50">
        <f t="shared" si="113"/>
        <v>0</v>
      </c>
      <c r="G228" s="89">
        <v>0</v>
      </c>
      <c r="H228" s="51" t="s">
        <v>32</v>
      </c>
      <c r="I228" s="50">
        <v>0</v>
      </c>
      <c r="J228" s="50">
        <v>0</v>
      </c>
      <c r="K228" s="50">
        <f t="shared" si="114"/>
        <v>0</v>
      </c>
      <c r="L228" s="89">
        <v>0</v>
      </c>
      <c r="M228" s="48" t="s">
        <v>32</v>
      </c>
      <c r="N228" s="50">
        <v>0</v>
      </c>
      <c r="O228" s="50">
        <v>0</v>
      </c>
      <c r="P228" s="50">
        <f t="shared" si="115"/>
        <v>0</v>
      </c>
      <c r="Q228" s="89">
        <v>0</v>
      </c>
      <c r="R228" s="50" t="s">
        <v>32</v>
      </c>
      <c r="S228" s="50">
        <v>0</v>
      </c>
      <c r="T228" s="50">
        <v>0</v>
      </c>
      <c r="U228" s="50">
        <f t="shared" si="116"/>
        <v>0</v>
      </c>
      <c r="V228" s="89">
        <v>0</v>
      </c>
      <c r="W228" s="51" t="s">
        <v>32</v>
      </c>
      <c r="X228" s="50">
        <v>0</v>
      </c>
      <c r="Y228" s="50">
        <v>0</v>
      </c>
      <c r="Z228" s="50">
        <f t="shared" si="117"/>
        <v>0</v>
      </c>
      <c r="AA228" s="89">
        <v>0</v>
      </c>
      <c r="AB228" s="51" t="s">
        <v>32</v>
      </c>
      <c r="AC228" s="50">
        <v>0</v>
      </c>
      <c r="AD228" s="50">
        <v>0</v>
      </c>
      <c r="AE228" s="50">
        <f t="shared" si="118"/>
        <v>0</v>
      </c>
      <c r="AF228" s="89">
        <v>0</v>
      </c>
      <c r="AG228" s="51" t="s">
        <v>32</v>
      </c>
    </row>
    <row r="229" spans="1:33" s="30" customFormat="1" x14ac:dyDescent="0.25">
      <c r="A229" s="45" t="s">
        <v>546</v>
      </c>
      <c r="B229" s="64" t="s">
        <v>547</v>
      </c>
      <c r="C229" s="47" t="s">
        <v>31</v>
      </c>
      <c r="D229" s="50">
        <f t="shared" si="119"/>
        <v>0</v>
      </c>
      <c r="E229" s="50">
        <f t="shared" si="120"/>
        <v>0</v>
      </c>
      <c r="F229" s="50">
        <f t="shared" si="113"/>
        <v>0</v>
      </c>
      <c r="G229" s="89">
        <v>0</v>
      </c>
      <c r="H229" s="51" t="s">
        <v>32</v>
      </c>
      <c r="I229" s="50">
        <v>0</v>
      </c>
      <c r="J229" s="50">
        <v>0</v>
      </c>
      <c r="K229" s="50">
        <f t="shared" si="114"/>
        <v>0</v>
      </c>
      <c r="L229" s="89">
        <v>0</v>
      </c>
      <c r="M229" s="108" t="s">
        <v>32</v>
      </c>
      <c r="N229" s="50">
        <v>0</v>
      </c>
      <c r="O229" s="50">
        <v>0</v>
      </c>
      <c r="P229" s="50">
        <f t="shared" si="115"/>
        <v>0</v>
      </c>
      <c r="Q229" s="89">
        <v>0</v>
      </c>
      <c r="R229" s="51" t="s">
        <v>32</v>
      </c>
      <c r="S229" s="50">
        <v>0</v>
      </c>
      <c r="T229" s="50">
        <v>0</v>
      </c>
      <c r="U229" s="50">
        <f t="shared" si="116"/>
        <v>0</v>
      </c>
      <c r="V229" s="89">
        <v>0</v>
      </c>
      <c r="W229" s="51" t="s">
        <v>32</v>
      </c>
      <c r="X229" s="50"/>
      <c r="Y229" s="50">
        <v>0</v>
      </c>
      <c r="Z229" s="50">
        <f t="shared" si="117"/>
        <v>0</v>
      </c>
      <c r="AA229" s="89">
        <v>0</v>
      </c>
      <c r="AB229" s="51" t="s">
        <v>32</v>
      </c>
      <c r="AC229" s="50"/>
      <c r="AD229" s="50">
        <v>0</v>
      </c>
      <c r="AE229" s="50">
        <f t="shared" si="118"/>
        <v>0</v>
      </c>
      <c r="AF229" s="89">
        <v>0</v>
      </c>
      <c r="AG229" s="51" t="s">
        <v>32</v>
      </c>
    </row>
    <row r="230" spans="1:33" s="30" customFormat="1" x14ac:dyDescent="0.25">
      <c r="A230" s="45" t="s">
        <v>548</v>
      </c>
      <c r="B230" s="64" t="s">
        <v>549</v>
      </c>
      <c r="C230" s="47" t="s">
        <v>31</v>
      </c>
      <c r="D230" s="50">
        <f t="shared" si="119"/>
        <v>0</v>
      </c>
      <c r="E230" s="50">
        <f t="shared" si="120"/>
        <v>0</v>
      </c>
      <c r="F230" s="50">
        <f t="shared" si="113"/>
        <v>0</v>
      </c>
      <c r="G230" s="89">
        <v>0</v>
      </c>
      <c r="H230" s="51" t="s">
        <v>32</v>
      </c>
      <c r="I230" s="50">
        <v>0</v>
      </c>
      <c r="J230" s="50">
        <v>0</v>
      </c>
      <c r="K230" s="50">
        <f t="shared" si="114"/>
        <v>0</v>
      </c>
      <c r="L230" s="89">
        <v>0</v>
      </c>
      <c r="M230" s="48" t="s">
        <v>32</v>
      </c>
      <c r="N230" s="50">
        <v>0</v>
      </c>
      <c r="O230" s="50">
        <v>0</v>
      </c>
      <c r="P230" s="50">
        <f t="shared" si="115"/>
        <v>0</v>
      </c>
      <c r="Q230" s="89">
        <v>0</v>
      </c>
      <c r="R230" s="50" t="s">
        <v>32</v>
      </c>
      <c r="S230" s="50">
        <v>0</v>
      </c>
      <c r="T230" s="50">
        <v>0</v>
      </c>
      <c r="U230" s="50">
        <f t="shared" si="116"/>
        <v>0</v>
      </c>
      <c r="V230" s="89">
        <v>0</v>
      </c>
      <c r="W230" s="51" t="s">
        <v>32</v>
      </c>
      <c r="X230" s="50">
        <v>0</v>
      </c>
      <c r="Y230" s="50">
        <v>0</v>
      </c>
      <c r="Z230" s="50">
        <f t="shared" si="117"/>
        <v>0</v>
      </c>
      <c r="AA230" s="89">
        <v>0</v>
      </c>
      <c r="AB230" s="51" t="s">
        <v>32</v>
      </c>
      <c r="AC230" s="50">
        <v>0</v>
      </c>
      <c r="AD230" s="50">
        <v>0</v>
      </c>
      <c r="AE230" s="50">
        <f t="shared" si="118"/>
        <v>0</v>
      </c>
      <c r="AF230" s="89">
        <v>0</v>
      </c>
      <c r="AG230" s="51" t="s">
        <v>32</v>
      </c>
    </row>
    <row r="231" spans="1:33" s="30" customFormat="1" x14ac:dyDescent="0.25">
      <c r="A231" s="45" t="s">
        <v>550</v>
      </c>
      <c r="B231" s="62" t="s">
        <v>551</v>
      </c>
      <c r="C231" s="47" t="s">
        <v>31</v>
      </c>
      <c r="D231" s="50">
        <f t="shared" si="119"/>
        <v>0</v>
      </c>
      <c r="E231" s="50">
        <f t="shared" si="120"/>
        <v>0</v>
      </c>
      <c r="F231" s="50">
        <f t="shared" si="113"/>
        <v>0</v>
      </c>
      <c r="G231" s="89">
        <v>0</v>
      </c>
      <c r="H231" s="51" t="s">
        <v>32</v>
      </c>
      <c r="I231" s="50">
        <v>0</v>
      </c>
      <c r="J231" s="50">
        <v>0</v>
      </c>
      <c r="K231" s="50">
        <f t="shared" si="114"/>
        <v>0</v>
      </c>
      <c r="L231" s="89">
        <v>0</v>
      </c>
      <c r="M231" s="48" t="s">
        <v>32</v>
      </c>
      <c r="N231" s="50">
        <v>0</v>
      </c>
      <c r="O231" s="50">
        <v>0</v>
      </c>
      <c r="P231" s="50">
        <f t="shared" si="115"/>
        <v>0</v>
      </c>
      <c r="Q231" s="89">
        <v>0</v>
      </c>
      <c r="R231" s="50" t="s">
        <v>32</v>
      </c>
      <c r="S231" s="50">
        <v>0</v>
      </c>
      <c r="T231" s="50">
        <v>0</v>
      </c>
      <c r="U231" s="50">
        <f t="shared" si="116"/>
        <v>0</v>
      </c>
      <c r="V231" s="89">
        <v>0</v>
      </c>
      <c r="W231" s="51" t="s">
        <v>32</v>
      </c>
      <c r="X231" s="50">
        <v>0</v>
      </c>
      <c r="Y231" s="50">
        <v>0</v>
      </c>
      <c r="Z231" s="50">
        <f t="shared" si="117"/>
        <v>0</v>
      </c>
      <c r="AA231" s="89">
        <v>0</v>
      </c>
      <c r="AB231" s="51" t="s">
        <v>32</v>
      </c>
      <c r="AC231" s="50">
        <v>0</v>
      </c>
      <c r="AD231" s="50">
        <v>0</v>
      </c>
      <c r="AE231" s="50">
        <f t="shared" si="118"/>
        <v>0</v>
      </c>
      <c r="AF231" s="89">
        <v>0</v>
      </c>
      <c r="AG231" s="51" t="s">
        <v>32</v>
      </c>
    </row>
    <row r="232" spans="1:33" s="30" customFormat="1" x14ac:dyDescent="0.25">
      <c r="A232" s="45" t="s">
        <v>552</v>
      </c>
      <c r="B232" s="62" t="s">
        <v>553</v>
      </c>
      <c r="C232" s="47" t="s">
        <v>31</v>
      </c>
      <c r="D232" s="50">
        <f t="shared" si="119"/>
        <v>0</v>
      </c>
      <c r="E232" s="50">
        <f t="shared" si="120"/>
        <v>0</v>
      </c>
      <c r="F232" s="50">
        <f t="shared" si="113"/>
        <v>0</v>
      </c>
      <c r="G232" s="89">
        <v>0</v>
      </c>
      <c r="H232" s="51" t="s">
        <v>32</v>
      </c>
      <c r="I232" s="50">
        <v>0</v>
      </c>
      <c r="J232" s="50">
        <v>0</v>
      </c>
      <c r="K232" s="50">
        <f t="shared" si="114"/>
        <v>0</v>
      </c>
      <c r="L232" s="89">
        <v>0</v>
      </c>
      <c r="M232" s="48" t="s">
        <v>32</v>
      </c>
      <c r="N232" s="50">
        <v>0</v>
      </c>
      <c r="O232" s="50">
        <v>0</v>
      </c>
      <c r="P232" s="50">
        <f t="shared" si="115"/>
        <v>0</v>
      </c>
      <c r="Q232" s="89">
        <v>0</v>
      </c>
      <c r="R232" s="50" t="s">
        <v>32</v>
      </c>
      <c r="S232" s="50">
        <v>0</v>
      </c>
      <c r="T232" s="50">
        <v>0</v>
      </c>
      <c r="U232" s="50">
        <f t="shared" si="116"/>
        <v>0</v>
      </c>
      <c r="V232" s="89">
        <v>0</v>
      </c>
      <c r="W232" s="51" t="s">
        <v>32</v>
      </c>
      <c r="X232" s="50">
        <v>0</v>
      </c>
      <c r="Y232" s="50">
        <v>0</v>
      </c>
      <c r="Z232" s="50">
        <f t="shared" si="117"/>
        <v>0</v>
      </c>
      <c r="AA232" s="89">
        <v>0</v>
      </c>
      <c r="AB232" s="51" t="s">
        <v>32</v>
      </c>
      <c r="AC232" s="50">
        <v>0</v>
      </c>
      <c r="AD232" s="50">
        <v>0</v>
      </c>
      <c r="AE232" s="50">
        <f t="shared" si="118"/>
        <v>0</v>
      </c>
      <c r="AF232" s="89">
        <v>0</v>
      </c>
      <c r="AG232" s="51" t="s">
        <v>32</v>
      </c>
    </row>
    <row r="233" spans="1:33" s="30" customFormat="1" ht="47.25" x14ac:dyDescent="0.25">
      <c r="A233" s="45" t="s">
        <v>554</v>
      </c>
      <c r="B233" s="64" t="s">
        <v>555</v>
      </c>
      <c r="C233" s="47" t="s">
        <v>31</v>
      </c>
      <c r="D233" s="50">
        <f t="shared" si="119"/>
        <v>1286.82224976</v>
      </c>
      <c r="E233" s="50">
        <f t="shared" si="120"/>
        <v>1203.13377472</v>
      </c>
      <c r="F233" s="50">
        <f t="shared" si="113"/>
        <v>-83.688475039999958</v>
      </c>
      <c r="G233" s="89">
        <f>F233/D233</f>
        <v>-6.5034992249790799E-2</v>
      </c>
      <c r="H233" s="51" t="s">
        <v>32</v>
      </c>
      <c r="I233" s="50">
        <v>95.705714869999994</v>
      </c>
      <c r="J233" s="50">
        <v>351.46057553999998</v>
      </c>
      <c r="K233" s="50">
        <f t="shared" si="114"/>
        <v>255.75486066999997</v>
      </c>
      <c r="L233" s="89">
        <f>K233/I233</f>
        <v>2.672305003075309</v>
      </c>
      <c r="M233" s="99" t="s">
        <v>543</v>
      </c>
      <c r="N233" s="50">
        <v>0</v>
      </c>
      <c r="O233" s="50">
        <v>0</v>
      </c>
      <c r="P233" s="50">
        <f t="shared" si="115"/>
        <v>0</v>
      </c>
      <c r="Q233" s="89">
        <v>0</v>
      </c>
      <c r="R233" s="50" t="s">
        <v>32</v>
      </c>
      <c r="S233" s="50">
        <v>406.64653489</v>
      </c>
      <c r="T233" s="50">
        <v>247.98925294</v>
      </c>
      <c r="U233" s="50">
        <f t="shared" si="116"/>
        <v>-158.65728195</v>
      </c>
      <c r="V233" s="89">
        <f>U233/S233</f>
        <v>-0.39016017188715901</v>
      </c>
      <c r="W233" s="51" t="s">
        <v>543</v>
      </c>
      <c r="X233" s="50">
        <v>0</v>
      </c>
      <c r="Y233" s="50">
        <v>0</v>
      </c>
      <c r="Z233" s="50">
        <f t="shared" si="117"/>
        <v>0</v>
      </c>
      <c r="AA233" s="89">
        <v>0</v>
      </c>
      <c r="AB233" s="51" t="s">
        <v>32</v>
      </c>
      <c r="AC233" s="50">
        <v>784.47</v>
      </c>
      <c r="AD233" s="50">
        <v>603.68394624000007</v>
      </c>
      <c r="AE233" s="50">
        <f t="shared" si="118"/>
        <v>-180.78605375999996</v>
      </c>
      <c r="AF233" s="89">
        <f>AE233/AC233</f>
        <v>-0.2304563001261998</v>
      </c>
      <c r="AG233" s="51" t="s">
        <v>543</v>
      </c>
    </row>
    <row r="234" spans="1:33" s="30" customFormat="1" x14ac:dyDescent="0.25">
      <c r="A234" s="45" t="s">
        <v>556</v>
      </c>
      <c r="B234" s="64" t="s">
        <v>557</v>
      </c>
      <c r="C234" s="47" t="s">
        <v>31</v>
      </c>
      <c r="D234" s="50">
        <f t="shared" si="119"/>
        <v>0</v>
      </c>
      <c r="E234" s="50">
        <f t="shared" si="120"/>
        <v>0</v>
      </c>
      <c r="F234" s="50">
        <f t="shared" si="113"/>
        <v>0</v>
      </c>
      <c r="G234" s="89">
        <v>0</v>
      </c>
      <c r="H234" s="51" t="s">
        <v>32</v>
      </c>
      <c r="I234" s="50">
        <v>0</v>
      </c>
      <c r="J234" s="50">
        <v>0</v>
      </c>
      <c r="K234" s="50">
        <f t="shared" si="114"/>
        <v>0</v>
      </c>
      <c r="L234" s="89">
        <v>0</v>
      </c>
      <c r="M234" s="48" t="s">
        <v>32</v>
      </c>
      <c r="N234" s="50">
        <v>0</v>
      </c>
      <c r="O234" s="50">
        <v>0</v>
      </c>
      <c r="P234" s="50">
        <f t="shared" si="115"/>
        <v>0</v>
      </c>
      <c r="Q234" s="89">
        <v>0</v>
      </c>
      <c r="R234" s="50" t="s">
        <v>32</v>
      </c>
      <c r="S234" s="50">
        <v>0</v>
      </c>
      <c r="T234" s="50">
        <v>0</v>
      </c>
      <c r="U234" s="50">
        <f t="shared" si="116"/>
        <v>0</v>
      </c>
      <c r="V234" s="89">
        <v>0</v>
      </c>
      <c r="W234" s="51" t="s">
        <v>32</v>
      </c>
      <c r="X234" s="50">
        <v>0</v>
      </c>
      <c r="Y234" s="50">
        <v>0</v>
      </c>
      <c r="Z234" s="50">
        <f t="shared" si="117"/>
        <v>0</v>
      </c>
      <c r="AA234" s="89">
        <v>0</v>
      </c>
      <c r="AB234" s="51" t="s">
        <v>32</v>
      </c>
      <c r="AC234" s="50">
        <v>0</v>
      </c>
      <c r="AD234" s="50">
        <v>0</v>
      </c>
      <c r="AE234" s="50">
        <f t="shared" si="118"/>
        <v>0</v>
      </c>
      <c r="AF234" s="89">
        <v>0</v>
      </c>
      <c r="AG234" s="51" t="s">
        <v>32</v>
      </c>
    </row>
    <row r="235" spans="1:33" s="30" customFormat="1" ht="16.5" thickBot="1" x14ac:dyDescent="0.3">
      <c r="A235" s="45" t="s">
        <v>558</v>
      </c>
      <c r="B235" s="64" t="s">
        <v>559</v>
      </c>
      <c r="C235" s="47" t="s">
        <v>31</v>
      </c>
      <c r="D235" s="50">
        <f t="shared" si="119"/>
        <v>0.85299999999950071</v>
      </c>
      <c r="E235" s="50">
        <f t="shared" si="120"/>
        <v>5.04763947</v>
      </c>
      <c r="F235" s="50">
        <f t="shared" si="113"/>
        <v>4.1946394700004994</v>
      </c>
      <c r="G235" s="89">
        <f>F235/D235</f>
        <v>4.9175140328287865</v>
      </c>
      <c r="H235" s="51" t="s">
        <v>560</v>
      </c>
      <c r="I235" s="50">
        <v>0.25029524999950081</v>
      </c>
      <c r="J235" s="50">
        <v>2.033855921390507</v>
      </c>
      <c r="K235" s="50">
        <f t="shared" si="114"/>
        <v>1.7835606713910062</v>
      </c>
      <c r="L235" s="89">
        <f>K235/I235</f>
        <v>7.1258270837922941</v>
      </c>
      <c r="M235" s="99" t="s">
        <v>560</v>
      </c>
      <c r="N235" s="50">
        <v>0</v>
      </c>
      <c r="O235" s="50">
        <v>7.9083412624716701E-2</v>
      </c>
      <c r="P235" s="50">
        <f t="shared" si="115"/>
        <v>7.9083412624716701E-2</v>
      </c>
      <c r="Q235" s="89">
        <v>1</v>
      </c>
      <c r="R235" s="51" t="s">
        <v>32</v>
      </c>
      <c r="S235" s="50">
        <v>0.6027047499999999</v>
      </c>
      <c r="T235" s="50">
        <v>1.9885999713633342</v>
      </c>
      <c r="U235" s="50">
        <f t="shared" si="116"/>
        <v>1.3858952213633344</v>
      </c>
      <c r="V235" s="89">
        <f>U235/S235</f>
        <v>2.2994595966986067</v>
      </c>
      <c r="W235" s="51" t="s">
        <v>560</v>
      </c>
      <c r="X235" s="50">
        <v>0</v>
      </c>
      <c r="Y235" s="50">
        <v>0.38196317728227513</v>
      </c>
      <c r="Z235" s="50">
        <f t="shared" si="117"/>
        <v>0.38196317728227513</v>
      </c>
      <c r="AA235" s="89">
        <v>1</v>
      </c>
      <c r="AB235" s="51" t="s">
        <v>560</v>
      </c>
      <c r="AC235" s="50">
        <v>0</v>
      </c>
      <c r="AD235" s="50">
        <v>0.56413698733916706</v>
      </c>
      <c r="AE235" s="50">
        <f t="shared" si="118"/>
        <v>0.56413698733916706</v>
      </c>
      <c r="AF235" s="89">
        <v>1</v>
      </c>
      <c r="AG235" s="51" t="s">
        <v>560</v>
      </c>
    </row>
    <row r="236" spans="1:33" s="30" customFormat="1" ht="16.5" thickBot="1" x14ac:dyDescent="0.3">
      <c r="A236" s="58" t="s">
        <v>561</v>
      </c>
      <c r="B236" s="59" t="s">
        <v>562</v>
      </c>
      <c r="C236" s="60" t="s">
        <v>31</v>
      </c>
      <c r="D236" s="38">
        <f>SUM(D237,D241,D242)</f>
        <v>25378.731999999996</v>
      </c>
      <c r="E236" s="38">
        <f>SUM(E237,E241,E242)</f>
        <v>24186.465899999999</v>
      </c>
      <c r="F236" s="38">
        <f t="shared" si="113"/>
        <v>-1192.2660999999971</v>
      </c>
      <c r="G236" s="94">
        <f>F236/D236</f>
        <v>-4.697894678110779E-2</v>
      </c>
      <c r="H236" s="38" t="s">
        <v>32</v>
      </c>
      <c r="I236" s="38">
        <f>SUM(I237,I241,I242)</f>
        <v>11989.611659865159</v>
      </c>
      <c r="J236" s="38">
        <f>SUM(J237,J241,J242)</f>
        <v>13775.827374967515</v>
      </c>
      <c r="K236" s="38">
        <f t="shared" si="114"/>
        <v>1786.2157151023566</v>
      </c>
      <c r="L236" s="94">
        <f>K236/I236</f>
        <v>0.1489802810779649</v>
      </c>
      <c r="M236" s="109" t="s">
        <v>32</v>
      </c>
      <c r="N236" s="38">
        <f>SUM(N237,N241,N242)</f>
        <v>602.63623868403636</v>
      </c>
      <c r="O236" s="38">
        <f>SUM(O237,O241,O242)</f>
        <v>366.97585400372674</v>
      </c>
      <c r="P236" s="38">
        <f t="shared" si="115"/>
        <v>-235.66038468030962</v>
      </c>
      <c r="Q236" s="94">
        <f>P236/N236</f>
        <v>-0.39104914300360705</v>
      </c>
      <c r="R236" s="38" t="s">
        <v>32</v>
      </c>
      <c r="S236" s="38">
        <f>SUM(S237,S241,S242)</f>
        <v>8896.6662332397736</v>
      </c>
      <c r="T236" s="38">
        <f>SUM(T237,T241,T242)</f>
        <v>6766.5990931177266</v>
      </c>
      <c r="U236" s="38">
        <f t="shared" si="116"/>
        <v>-2130.067140122047</v>
      </c>
      <c r="V236" s="94">
        <f>U236/S236</f>
        <v>-0.2394230697520919</v>
      </c>
      <c r="W236" s="38" t="s">
        <v>32</v>
      </c>
      <c r="X236" s="38">
        <f>SUM(X237,X241,X242)</f>
        <v>1299.1633054102931</v>
      </c>
      <c r="Y236" s="38">
        <f>SUM(Y237,Y241,Y242)</f>
        <v>929.55569372339039</v>
      </c>
      <c r="Z236" s="38">
        <f t="shared" si="117"/>
        <v>-369.60761168690271</v>
      </c>
      <c r="AA236" s="94">
        <f>Z236/X236</f>
        <v>-0.28449665268999857</v>
      </c>
      <c r="AB236" s="38" t="s">
        <v>32</v>
      </c>
      <c r="AC236" s="38">
        <f>SUM(AC237,AC241,AC242)</f>
        <v>2590.654562800737</v>
      </c>
      <c r="AD236" s="38">
        <f>SUM(AD237,AD241,AD242)</f>
        <v>2347.5078841876411</v>
      </c>
      <c r="AE236" s="38">
        <f t="shared" si="118"/>
        <v>-243.1466786130959</v>
      </c>
      <c r="AF236" s="94">
        <f>AE236/AC236</f>
        <v>-9.3855306726124021E-2</v>
      </c>
      <c r="AG236" s="95" t="s">
        <v>32</v>
      </c>
    </row>
    <row r="237" spans="1:33" s="30" customFormat="1" x14ac:dyDescent="0.25">
      <c r="A237" s="45" t="s">
        <v>563</v>
      </c>
      <c r="B237" s="64" t="s">
        <v>564</v>
      </c>
      <c r="C237" s="47" t="s">
        <v>31</v>
      </c>
      <c r="D237" s="50">
        <f>SUM(D238:D240)</f>
        <v>25378.731999999996</v>
      </c>
      <c r="E237" s="50">
        <f>SUM(E238:E240)</f>
        <v>24186.465899999999</v>
      </c>
      <c r="F237" s="50">
        <f t="shared" si="113"/>
        <v>-1192.2660999999971</v>
      </c>
      <c r="G237" s="89">
        <f>F237/D237</f>
        <v>-4.697894678110779E-2</v>
      </c>
      <c r="H237" s="50" t="s">
        <v>32</v>
      </c>
      <c r="I237" s="50">
        <f>SUM(I238:I240)</f>
        <v>11989.611659865159</v>
      </c>
      <c r="J237" s="50">
        <f>SUM(J238:J240)</f>
        <v>13775.827374967515</v>
      </c>
      <c r="K237" s="50">
        <f t="shared" si="114"/>
        <v>1786.2157151023566</v>
      </c>
      <c r="L237" s="89">
        <f>K237/I237</f>
        <v>0.1489802810779649</v>
      </c>
      <c r="M237" s="51" t="s">
        <v>32</v>
      </c>
      <c r="N237" s="50">
        <f>SUM(N238:N240)</f>
        <v>602.63623868403636</v>
      </c>
      <c r="O237" s="50">
        <f>SUM(O238:O240)</f>
        <v>366.97585400372674</v>
      </c>
      <c r="P237" s="50">
        <f t="shared" si="115"/>
        <v>-235.66038468030962</v>
      </c>
      <c r="Q237" s="89">
        <f>P237/N237</f>
        <v>-0.39104914300360705</v>
      </c>
      <c r="R237" s="50" t="s">
        <v>32</v>
      </c>
      <c r="S237" s="50">
        <f>SUM(S238:S240)</f>
        <v>8896.6662332397736</v>
      </c>
      <c r="T237" s="50">
        <f>SUM(T238:T240)</f>
        <v>6766.5990931177266</v>
      </c>
      <c r="U237" s="50">
        <f t="shared" si="116"/>
        <v>-2130.067140122047</v>
      </c>
      <c r="V237" s="89">
        <f>U237/S237</f>
        <v>-0.2394230697520919</v>
      </c>
      <c r="W237" s="50" t="s">
        <v>32</v>
      </c>
      <c r="X237" s="50">
        <f>SUM(X238:X240)</f>
        <v>1299.1633054102931</v>
      </c>
      <c r="Y237" s="50">
        <f>SUM(Y238:Y240)</f>
        <v>929.55569372339039</v>
      </c>
      <c r="Z237" s="50">
        <f t="shared" si="117"/>
        <v>-369.60761168690271</v>
      </c>
      <c r="AA237" s="89">
        <f>Z237/X237</f>
        <v>-0.28449665268999857</v>
      </c>
      <c r="AB237" s="50" t="s">
        <v>32</v>
      </c>
      <c r="AC237" s="50">
        <f>SUM(AC238:AC240)</f>
        <v>2590.654562800737</v>
      </c>
      <c r="AD237" s="50">
        <f>SUM(AD238:AD240)</f>
        <v>2347.5078841876411</v>
      </c>
      <c r="AE237" s="50">
        <f t="shared" si="118"/>
        <v>-243.1466786130959</v>
      </c>
      <c r="AF237" s="89">
        <f>AE237/AC237</f>
        <v>-9.3855306726124021E-2</v>
      </c>
      <c r="AG237" s="51" t="s">
        <v>32</v>
      </c>
    </row>
    <row r="238" spans="1:33" s="30" customFormat="1" ht="47.25" x14ac:dyDescent="0.25">
      <c r="A238" s="45" t="s">
        <v>565</v>
      </c>
      <c r="B238" s="62" t="s">
        <v>536</v>
      </c>
      <c r="C238" s="47" t="s">
        <v>31</v>
      </c>
      <c r="D238" s="50">
        <f t="shared" ref="D238:E242" si="121">SUM(I238,N238,S238,X238,AC238)</f>
        <v>25378.731999999996</v>
      </c>
      <c r="E238" s="50">
        <f t="shared" si="121"/>
        <v>24186.465899999999</v>
      </c>
      <c r="F238" s="50">
        <f t="shared" si="113"/>
        <v>-1192.2660999999971</v>
      </c>
      <c r="G238" s="89">
        <f>F238/D238</f>
        <v>-4.697894678110779E-2</v>
      </c>
      <c r="H238" s="51" t="s">
        <v>32</v>
      </c>
      <c r="I238" s="50">
        <v>11989.611659865159</v>
      </c>
      <c r="J238" s="50">
        <v>13775.827374967515</v>
      </c>
      <c r="K238" s="50">
        <f t="shared" si="114"/>
        <v>1786.2157151023566</v>
      </c>
      <c r="L238" s="89">
        <f>K238/I238</f>
        <v>0.1489802810779649</v>
      </c>
      <c r="M238" s="99" t="s">
        <v>566</v>
      </c>
      <c r="N238" s="50">
        <v>602.63623868403636</v>
      </c>
      <c r="O238" s="50">
        <v>366.97585400372674</v>
      </c>
      <c r="P238" s="50">
        <f t="shared" si="115"/>
        <v>-235.66038468030962</v>
      </c>
      <c r="Q238" s="89">
        <f>P238/N238</f>
        <v>-0.39104914300360705</v>
      </c>
      <c r="R238" s="51" t="s">
        <v>566</v>
      </c>
      <c r="S238" s="50">
        <v>8896.6662332397736</v>
      </c>
      <c r="T238" s="50">
        <v>6766.5990931177266</v>
      </c>
      <c r="U238" s="50">
        <f t="shared" si="116"/>
        <v>-2130.067140122047</v>
      </c>
      <c r="V238" s="89">
        <f>U238/S238</f>
        <v>-0.2394230697520919</v>
      </c>
      <c r="W238" s="51" t="s">
        <v>566</v>
      </c>
      <c r="X238" s="50">
        <v>1299.1633054102931</v>
      </c>
      <c r="Y238" s="50">
        <v>929.55569372339039</v>
      </c>
      <c r="Z238" s="50">
        <f t="shared" si="117"/>
        <v>-369.60761168690271</v>
      </c>
      <c r="AA238" s="89">
        <f>Z238/X238</f>
        <v>-0.28449665268999857</v>
      </c>
      <c r="AB238" s="51" t="s">
        <v>566</v>
      </c>
      <c r="AC238" s="50">
        <v>2590.654562800737</v>
      </c>
      <c r="AD238" s="50">
        <v>2347.5078841876411</v>
      </c>
      <c r="AE238" s="50">
        <f t="shared" si="118"/>
        <v>-243.1466786130959</v>
      </c>
      <c r="AF238" s="89">
        <f>AE238/AC238</f>
        <v>-9.3855306726124021E-2</v>
      </c>
      <c r="AG238" s="51" t="s">
        <v>32</v>
      </c>
    </row>
    <row r="239" spans="1:33" s="30" customFormat="1" x14ac:dyDescent="0.25">
      <c r="A239" s="45" t="s">
        <v>567</v>
      </c>
      <c r="B239" s="62" t="s">
        <v>542</v>
      </c>
      <c r="C239" s="47" t="s">
        <v>31</v>
      </c>
      <c r="D239" s="50">
        <f t="shared" si="121"/>
        <v>0</v>
      </c>
      <c r="E239" s="50">
        <f t="shared" si="121"/>
        <v>0</v>
      </c>
      <c r="F239" s="50">
        <f t="shared" si="113"/>
        <v>0</v>
      </c>
      <c r="G239" s="89">
        <v>0</v>
      </c>
      <c r="H239" s="51" t="s">
        <v>32</v>
      </c>
      <c r="I239" s="50">
        <v>0</v>
      </c>
      <c r="J239" s="50">
        <v>0</v>
      </c>
      <c r="K239" s="50">
        <f t="shared" si="114"/>
        <v>0</v>
      </c>
      <c r="L239" s="89">
        <v>0</v>
      </c>
      <c r="M239" s="48" t="s">
        <v>32</v>
      </c>
      <c r="N239" s="50">
        <v>0</v>
      </c>
      <c r="O239" s="50">
        <v>0</v>
      </c>
      <c r="P239" s="50">
        <f t="shared" si="115"/>
        <v>0</v>
      </c>
      <c r="Q239" s="89">
        <v>0</v>
      </c>
      <c r="R239" s="50" t="s">
        <v>32</v>
      </c>
      <c r="S239" s="50">
        <v>0</v>
      </c>
      <c r="T239" s="50">
        <v>0</v>
      </c>
      <c r="U239" s="50">
        <f t="shared" si="116"/>
        <v>0</v>
      </c>
      <c r="V239" s="89">
        <v>0</v>
      </c>
      <c r="W239" s="51" t="s">
        <v>32</v>
      </c>
      <c r="X239" s="50">
        <v>0</v>
      </c>
      <c r="Y239" s="50">
        <v>0</v>
      </c>
      <c r="Z239" s="50">
        <f t="shared" si="117"/>
        <v>0</v>
      </c>
      <c r="AA239" s="89">
        <v>0</v>
      </c>
      <c r="AB239" s="51" t="s">
        <v>32</v>
      </c>
      <c r="AC239" s="50">
        <v>0</v>
      </c>
      <c r="AD239" s="50">
        <v>0</v>
      </c>
      <c r="AE239" s="50">
        <f t="shared" si="118"/>
        <v>0</v>
      </c>
      <c r="AF239" s="89">
        <v>0</v>
      </c>
      <c r="AG239" s="51" t="s">
        <v>32</v>
      </c>
    </row>
    <row r="240" spans="1:33" s="30" customFormat="1" x14ac:dyDescent="0.25">
      <c r="A240" s="45" t="s">
        <v>568</v>
      </c>
      <c r="B240" s="62" t="s">
        <v>545</v>
      </c>
      <c r="C240" s="47" t="s">
        <v>31</v>
      </c>
      <c r="D240" s="50">
        <f t="shared" si="121"/>
        <v>0</v>
      </c>
      <c r="E240" s="50">
        <f t="shared" si="121"/>
        <v>0</v>
      </c>
      <c r="F240" s="50">
        <f t="shared" si="113"/>
        <v>0</v>
      </c>
      <c r="G240" s="89">
        <v>0</v>
      </c>
      <c r="H240" s="51" t="s">
        <v>32</v>
      </c>
      <c r="I240" s="50">
        <v>0</v>
      </c>
      <c r="J240" s="50">
        <v>0</v>
      </c>
      <c r="K240" s="50">
        <f t="shared" si="114"/>
        <v>0</v>
      </c>
      <c r="L240" s="89">
        <v>0</v>
      </c>
      <c r="M240" s="48" t="s">
        <v>32</v>
      </c>
      <c r="N240" s="50">
        <v>0</v>
      </c>
      <c r="O240" s="50">
        <v>0</v>
      </c>
      <c r="P240" s="50">
        <f t="shared" si="115"/>
        <v>0</v>
      </c>
      <c r="Q240" s="89">
        <v>0</v>
      </c>
      <c r="R240" s="50" t="s">
        <v>32</v>
      </c>
      <c r="S240" s="50">
        <v>0</v>
      </c>
      <c r="T240" s="50">
        <v>0</v>
      </c>
      <c r="U240" s="50">
        <f t="shared" si="116"/>
        <v>0</v>
      </c>
      <c r="V240" s="89">
        <v>0</v>
      </c>
      <c r="W240" s="51" t="s">
        <v>32</v>
      </c>
      <c r="X240" s="50">
        <v>0</v>
      </c>
      <c r="Y240" s="50">
        <v>0</v>
      </c>
      <c r="Z240" s="50">
        <f t="shared" si="117"/>
        <v>0</v>
      </c>
      <c r="AA240" s="89">
        <v>0</v>
      </c>
      <c r="AB240" s="51" t="s">
        <v>32</v>
      </c>
      <c r="AC240" s="50">
        <v>0</v>
      </c>
      <c r="AD240" s="50">
        <v>0</v>
      </c>
      <c r="AE240" s="50">
        <f t="shared" si="118"/>
        <v>0</v>
      </c>
      <c r="AF240" s="89">
        <v>0</v>
      </c>
      <c r="AG240" s="51" t="s">
        <v>32</v>
      </c>
    </row>
    <row r="241" spans="1:33" s="30" customFormat="1" x14ac:dyDescent="0.25">
      <c r="A241" s="45" t="s">
        <v>569</v>
      </c>
      <c r="B241" s="64" t="s">
        <v>365</v>
      </c>
      <c r="C241" s="47" t="s">
        <v>31</v>
      </c>
      <c r="D241" s="50">
        <f t="shared" si="121"/>
        <v>0</v>
      </c>
      <c r="E241" s="50">
        <f t="shared" si="121"/>
        <v>0</v>
      </c>
      <c r="F241" s="50">
        <f t="shared" si="113"/>
        <v>0</v>
      </c>
      <c r="G241" s="89">
        <v>0</v>
      </c>
      <c r="H241" s="51" t="s">
        <v>32</v>
      </c>
      <c r="I241" s="50">
        <v>0</v>
      </c>
      <c r="J241" s="50">
        <v>0</v>
      </c>
      <c r="K241" s="50">
        <f t="shared" si="114"/>
        <v>0</v>
      </c>
      <c r="L241" s="89">
        <v>0</v>
      </c>
      <c r="M241" s="48" t="s">
        <v>32</v>
      </c>
      <c r="N241" s="50">
        <v>0</v>
      </c>
      <c r="O241" s="50">
        <v>0</v>
      </c>
      <c r="P241" s="50">
        <f t="shared" si="115"/>
        <v>0</v>
      </c>
      <c r="Q241" s="89">
        <v>0</v>
      </c>
      <c r="R241" s="50" t="s">
        <v>32</v>
      </c>
      <c r="S241" s="50">
        <v>0</v>
      </c>
      <c r="T241" s="50">
        <v>0</v>
      </c>
      <c r="U241" s="50">
        <f t="shared" si="116"/>
        <v>0</v>
      </c>
      <c r="V241" s="89">
        <v>0</v>
      </c>
      <c r="W241" s="51" t="s">
        <v>32</v>
      </c>
      <c r="X241" s="50">
        <v>0</v>
      </c>
      <c r="Y241" s="50">
        <v>0</v>
      </c>
      <c r="Z241" s="50">
        <f t="shared" si="117"/>
        <v>0</v>
      </c>
      <c r="AA241" s="89">
        <v>0</v>
      </c>
      <c r="AB241" s="51" t="s">
        <v>32</v>
      </c>
      <c r="AC241" s="50">
        <v>0</v>
      </c>
      <c r="AD241" s="50">
        <v>0</v>
      </c>
      <c r="AE241" s="50">
        <f t="shared" si="118"/>
        <v>0</v>
      </c>
      <c r="AF241" s="89">
        <v>0</v>
      </c>
      <c r="AG241" s="51" t="s">
        <v>32</v>
      </c>
    </row>
    <row r="242" spans="1:33" s="30" customFormat="1" ht="16.5" thickBot="1" x14ac:dyDescent="0.3">
      <c r="A242" s="45" t="s">
        <v>570</v>
      </c>
      <c r="B242" s="64" t="s">
        <v>571</v>
      </c>
      <c r="C242" s="47" t="s">
        <v>31</v>
      </c>
      <c r="D242" s="50">
        <f t="shared" si="121"/>
        <v>0</v>
      </c>
      <c r="E242" s="50">
        <f t="shared" si="121"/>
        <v>0</v>
      </c>
      <c r="F242" s="50">
        <f t="shared" si="113"/>
        <v>0</v>
      </c>
      <c r="G242" s="89">
        <v>0</v>
      </c>
      <c r="H242" s="51" t="s">
        <v>32</v>
      </c>
      <c r="I242" s="50">
        <v>0</v>
      </c>
      <c r="J242" s="50">
        <v>0</v>
      </c>
      <c r="K242" s="50">
        <f t="shared" si="114"/>
        <v>0</v>
      </c>
      <c r="L242" s="89">
        <v>0</v>
      </c>
      <c r="M242" s="103" t="s">
        <v>32</v>
      </c>
      <c r="N242" s="50">
        <v>0</v>
      </c>
      <c r="O242" s="50">
        <v>0</v>
      </c>
      <c r="P242" s="50">
        <f t="shared" si="115"/>
        <v>0</v>
      </c>
      <c r="Q242" s="89">
        <v>0</v>
      </c>
      <c r="R242" s="50" t="s">
        <v>32</v>
      </c>
      <c r="S242" s="50">
        <v>0</v>
      </c>
      <c r="T242" s="50">
        <v>0</v>
      </c>
      <c r="U242" s="50">
        <f t="shared" si="116"/>
        <v>0</v>
      </c>
      <c r="V242" s="89">
        <v>0</v>
      </c>
      <c r="W242" s="51" t="s">
        <v>32</v>
      </c>
      <c r="X242" s="50">
        <v>0</v>
      </c>
      <c r="Y242" s="50">
        <v>0</v>
      </c>
      <c r="Z242" s="50">
        <f t="shared" si="117"/>
        <v>0</v>
      </c>
      <c r="AA242" s="89">
        <v>0</v>
      </c>
      <c r="AB242" s="51" t="s">
        <v>32</v>
      </c>
      <c r="AC242" s="50">
        <v>0</v>
      </c>
      <c r="AD242" s="50">
        <v>0</v>
      </c>
      <c r="AE242" s="50">
        <f t="shared" si="118"/>
        <v>0</v>
      </c>
      <c r="AF242" s="89">
        <v>0</v>
      </c>
      <c r="AG242" s="51" t="s">
        <v>32</v>
      </c>
    </row>
    <row r="243" spans="1:33" s="30" customFormat="1" ht="32.25" thickBot="1" x14ac:dyDescent="0.3">
      <c r="A243" s="58" t="s">
        <v>572</v>
      </c>
      <c r="B243" s="59" t="s">
        <v>573</v>
      </c>
      <c r="C243" s="60" t="s">
        <v>31</v>
      </c>
      <c r="D243" s="38">
        <f>D168-D186</f>
        <v>-3674.8223332499183</v>
      </c>
      <c r="E243" s="38">
        <f>E168-E186</f>
        <v>-7615.6252574447717</v>
      </c>
      <c r="F243" s="38">
        <f t="shared" si="113"/>
        <v>-3940.8029241948534</v>
      </c>
      <c r="G243" s="94">
        <f>F243/D243</f>
        <v>1.0723791701542504</v>
      </c>
      <c r="H243" s="38" t="s">
        <v>32</v>
      </c>
      <c r="I243" s="38">
        <f>I168-I186</f>
        <v>-340.70694459196966</v>
      </c>
      <c r="J243" s="38">
        <f>J168-J186</f>
        <v>-1033.3986053738554</v>
      </c>
      <c r="K243" s="38">
        <f t="shared" si="114"/>
        <v>-692.69166078188573</v>
      </c>
      <c r="L243" s="94">
        <f>K243/I243</f>
        <v>2.0331010910606846</v>
      </c>
      <c r="M243" s="109" t="s">
        <v>32</v>
      </c>
      <c r="N243" s="38">
        <f>N168-N186</f>
        <v>-381.15552546475328</v>
      </c>
      <c r="O243" s="38">
        <f>O168-O186</f>
        <v>-122.00910711393226</v>
      </c>
      <c r="P243" s="38">
        <f t="shared" si="115"/>
        <v>259.14641835082102</v>
      </c>
      <c r="Q243" s="94">
        <f>P243/N243</f>
        <v>-0.67989679025336647</v>
      </c>
      <c r="R243" s="38" t="s">
        <v>32</v>
      </c>
      <c r="S243" s="38">
        <f>S168-S186</f>
        <v>-1983.4532966908519</v>
      </c>
      <c r="T243" s="38">
        <f>T168-T186</f>
        <v>-2571.9138746940189</v>
      </c>
      <c r="U243" s="38">
        <f t="shared" si="116"/>
        <v>-588.46057800316703</v>
      </c>
      <c r="V243" s="94">
        <f>U243/S243</f>
        <v>0.29668486723884108</v>
      </c>
      <c r="W243" s="38" t="s">
        <v>32</v>
      </c>
      <c r="X243" s="38">
        <f>X168-X186</f>
        <v>-435.32282459414637</v>
      </c>
      <c r="Y243" s="38">
        <f>Y168-Y186</f>
        <v>-9.8058029673138662</v>
      </c>
      <c r="Z243" s="38">
        <f t="shared" si="117"/>
        <v>425.5170216268325</v>
      </c>
      <c r="AA243" s="94">
        <f>Z243/X243</f>
        <v>-0.97747464085657387</v>
      </c>
      <c r="AB243" s="38" t="s">
        <v>32</v>
      </c>
      <c r="AC243" s="38">
        <f>AC168-AC186</f>
        <v>-534.18374190819668</v>
      </c>
      <c r="AD243" s="38">
        <f>AD168-AD186</f>
        <v>-3878.497867295644</v>
      </c>
      <c r="AE243" s="38">
        <f t="shared" si="118"/>
        <v>-3344.3141253874473</v>
      </c>
      <c r="AF243" s="94">
        <f>AE243/AC243</f>
        <v>6.2606063476229714</v>
      </c>
      <c r="AG243" s="95" t="s">
        <v>32</v>
      </c>
    </row>
    <row r="244" spans="1:33" s="30" customFormat="1" ht="32.25" thickBot="1" x14ac:dyDescent="0.3">
      <c r="A244" s="58" t="s">
        <v>574</v>
      </c>
      <c r="B244" s="59" t="s">
        <v>575</v>
      </c>
      <c r="C244" s="60" t="s">
        <v>31</v>
      </c>
      <c r="D244" s="38">
        <f>D204-D211</f>
        <v>-5954.6276531448193</v>
      </c>
      <c r="E244" s="38">
        <f>E204-E211</f>
        <v>-3383.8769210799992</v>
      </c>
      <c r="F244" s="38">
        <f t="shared" si="113"/>
        <v>2570.7507320648201</v>
      </c>
      <c r="G244" s="94">
        <f>F244/D244</f>
        <v>-0.43172317092020501</v>
      </c>
      <c r="H244" s="38" t="s">
        <v>32</v>
      </c>
      <c r="I244" s="38">
        <f>I204-I211</f>
        <v>-2883.5734674942196</v>
      </c>
      <c r="J244" s="38">
        <f>J204-J211</f>
        <v>-1703.685576507464</v>
      </c>
      <c r="K244" s="38">
        <f t="shared" si="114"/>
        <v>1179.8878909867556</v>
      </c>
      <c r="L244" s="94">
        <f>K244/I244</f>
        <v>-0.40917559558905908</v>
      </c>
      <c r="M244" s="95" t="s">
        <v>32</v>
      </c>
      <c r="N244" s="38">
        <f>N204-N211</f>
        <v>-59.48059919</v>
      </c>
      <c r="O244" s="38">
        <f>O204-O211</f>
        <v>-35.929643900000002</v>
      </c>
      <c r="P244" s="38">
        <f t="shared" si="115"/>
        <v>23.550955289999997</v>
      </c>
      <c r="Q244" s="94">
        <f>P244/N244</f>
        <v>-0.39594347754922132</v>
      </c>
      <c r="R244" s="38" t="s">
        <v>32</v>
      </c>
      <c r="S244" s="38">
        <f>S204-S211</f>
        <v>-1326.5597369619998</v>
      </c>
      <c r="T244" s="38">
        <f>T204-T211</f>
        <v>-722.66190915253674</v>
      </c>
      <c r="U244" s="38">
        <f t="shared" si="116"/>
        <v>603.89782780946302</v>
      </c>
      <c r="V244" s="94">
        <f>U244/S244</f>
        <v>-0.45523605984941945</v>
      </c>
      <c r="W244" s="38" t="s">
        <v>32</v>
      </c>
      <c r="X244" s="38">
        <f>X204-X211</f>
        <v>-375.57993369000002</v>
      </c>
      <c r="Y244" s="38">
        <f>Y204-Y211</f>
        <v>-236.99336954</v>
      </c>
      <c r="Z244" s="38">
        <f t="shared" si="117"/>
        <v>138.58656415000002</v>
      </c>
      <c r="AA244" s="94">
        <f>Z244/X244</f>
        <v>-0.36899352632717591</v>
      </c>
      <c r="AB244" s="38" t="s">
        <v>32</v>
      </c>
      <c r="AC244" s="38">
        <f>AC204-AC211</f>
        <v>-1309.4339158086</v>
      </c>
      <c r="AD244" s="38">
        <f>AD204-AD211</f>
        <v>-684.60642198000005</v>
      </c>
      <c r="AE244" s="38">
        <f t="shared" si="118"/>
        <v>624.82749382859993</v>
      </c>
      <c r="AF244" s="94">
        <f>AE244/AC244</f>
        <v>-0.47717375140902568</v>
      </c>
      <c r="AG244" s="95" t="s">
        <v>32</v>
      </c>
    </row>
    <row r="245" spans="1:33" s="30" customFormat="1" x14ac:dyDescent="0.25">
      <c r="A245" s="45" t="s">
        <v>576</v>
      </c>
      <c r="B245" s="64" t="s">
        <v>577</v>
      </c>
      <c r="C245" s="47" t="s">
        <v>31</v>
      </c>
      <c r="D245" s="50">
        <f>D244</f>
        <v>-5954.6276531448193</v>
      </c>
      <c r="E245" s="50">
        <f>E244</f>
        <v>-3383.8769210799992</v>
      </c>
      <c r="F245" s="50">
        <f t="shared" si="113"/>
        <v>2570.7507320648201</v>
      </c>
      <c r="G245" s="89">
        <f>F245/D245</f>
        <v>-0.43172317092020501</v>
      </c>
      <c r="H245" s="50" t="s">
        <v>32</v>
      </c>
      <c r="I245" s="50">
        <f>I244</f>
        <v>-2883.5734674942196</v>
      </c>
      <c r="J245" s="50">
        <f>J244</f>
        <v>-1703.685576507464</v>
      </c>
      <c r="K245" s="50">
        <f t="shared" si="114"/>
        <v>1179.8878909867556</v>
      </c>
      <c r="L245" s="89">
        <f>K245/I245</f>
        <v>-0.40917559558905908</v>
      </c>
      <c r="M245" s="50" t="s">
        <v>32</v>
      </c>
      <c r="N245" s="50">
        <f>N244</f>
        <v>-59.48059919</v>
      </c>
      <c r="O245" s="50">
        <f>O244</f>
        <v>-35.929643900000002</v>
      </c>
      <c r="P245" s="50">
        <f t="shared" si="115"/>
        <v>23.550955289999997</v>
      </c>
      <c r="Q245" s="89">
        <f>P245/N245</f>
        <v>-0.39594347754922132</v>
      </c>
      <c r="R245" s="50" t="s">
        <v>32</v>
      </c>
      <c r="S245" s="50">
        <f>S244</f>
        <v>-1326.5597369619998</v>
      </c>
      <c r="T245" s="50">
        <f>T244</f>
        <v>-722.66190915253674</v>
      </c>
      <c r="U245" s="50">
        <f t="shared" si="116"/>
        <v>603.89782780946302</v>
      </c>
      <c r="V245" s="89">
        <f>U245/S245</f>
        <v>-0.45523605984941945</v>
      </c>
      <c r="W245" s="50" t="s">
        <v>32</v>
      </c>
      <c r="X245" s="50">
        <f>X244</f>
        <v>-375.57993369000002</v>
      </c>
      <c r="Y245" s="50">
        <f>Y244</f>
        <v>-236.99336954</v>
      </c>
      <c r="Z245" s="50">
        <f t="shared" si="117"/>
        <v>138.58656415000002</v>
      </c>
      <c r="AA245" s="89">
        <f>Z245/X245</f>
        <v>-0.36899352632717591</v>
      </c>
      <c r="AB245" s="50" t="s">
        <v>32</v>
      </c>
      <c r="AC245" s="50">
        <f>AC244</f>
        <v>-1309.4339158086</v>
      </c>
      <c r="AD245" s="50">
        <f>AD244</f>
        <v>-684.60642198000005</v>
      </c>
      <c r="AE245" s="50">
        <f t="shared" si="118"/>
        <v>624.82749382859993</v>
      </c>
      <c r="AF245" s="89">
        <f>AE245/AC245</f>
        <v>-0.47717375140902568</v>
      </c>
      <c r="AG245" s="51" t="s">
        <v>32</v>
      </c>
    </row>
    <row r="246" spans="1:33" s="30" customFormat="1" ht="16.5" thickBot="1" x14ac:dyDescent="0.3">
      <c r="A246" s="45" t="s">
        <v>578</v>
      </c>
      <c r="B246" s="64" t="s">
        <v>579</v>
      </c>
      <c r="C246" s="47" t="s">
        <v>31</v>
      </c>
      <c r="D246" s="50" t="s">
        <v>32</v>
      </c>
      <c r="E246" s="50" t="s">
        <v>32</v>
      </c>
      <c r="F246" s="50" t="s">
        <v>32</v>
      </c>
      <c r="G246" s="89" t="s">
        <v>32</v>
      </c>
      <c r="H246" s="50" t="s">
        <v>32</v>
      </c>
      <c r="I246" s="50" t="s">
        <v>32</v>
      </c>
      <c r="J246" s="50" t="s">
        <v>32</v>
      </c>
      <c r="K246" s="50" t="s">
        <v>32</v>
      </c>
      <c r="L246" s="89" t="s">
        <v>32</v>
      </c>
      <c r="M246" s="50" t="s">
        <v>32</v>
      </c>
      <c r="N246" s="50" t="s">
        <v>32</v>
      </c>
      <c r="O246" s="50" t="s">
        <v>32</v>
      </c>
      <c r="P246" s="50" t="s">
        <v>32</v>
      </c>
      <c r="Q246" s="89" t="s">
        <v>32</v>
      </c>
      <c r="R246" s="50" t="s">
        <v>32</v>
      </c>
      <c r="S246" s="50" t="s">
        <v>32</v>
      </c>
      <c r="T246" s="50" t="s">
        <v>32</v>
      </c>
      <c r="U246" s="50" t="s">
        <v>32</v>
      </c>
      <c r="V246" s="89" t="s">
        <v>32</v>
      </c>
      <c r="W246" s="50" t="s">
        <v>32</v>
      </c>
      <c r="X246" s="50" t="s">
        <v>32</v>
      </c>
      <c r="Y246" s="50" t="s">
        <v>32</v>
      </c>
      <c r="Z246" s="50" t="s">
        <v>32</v>
      </c>
      <c r="AA246" s="89" t="s">
        <v>32</v>
      </c>
      <c r="AB246" s="50" t="s">
        <v>32</v>
      </c>
      <c r="AC246" s="50" t="s">
        <v>32</v>
      </c>
      <c r="AD246" s="50" t="s">
        <v>32</v>
      </c>
      <c r="AE246" s="50" t="s">
        <v>32</v>
      </c>
      <c r="AF246" s="89" t="s">
        <v>32</v>
      </c>
      <c r="AG246" s="51" t="s">
        <v>32</v>
      </c>
    </row>
    <row r="247" spans="1:33" s="30" customFormat="1" ht="32.25" thickBot="1" x14ac:dyDescent="0.3">
      <c r="A247" s="58" t="s">
        <v>580</v>
      </c>
      <c r="B247" s="59" t="s">
        <v>581</v>
      </c>
      <c r="C247" s="60" t="s">
        <v>31</v>
      </c>
      <c r="D247" s="38">
        <f>D223-D236</f>
        <v>8910.7680000000109</v>
      </c>
      <c r="E247" s="38">
        <f>E223-E236</f>
        <v>11507.476192129998</v>
      </c>
      <c r="F247" s="38">
        <f t="shared" ref="F247:F253" si="122">E247-D247</f>
        <v>2596.7081921299869</v>
      </c>
      <c r="G247" s="94">
        <f>F247/D247</f>
        <v>0.29141238915994488</v>
      </c>
      <c r="H247" s="38" t="s">
        <v>32</v>
      </c>
      <c r="I247" s="38">
        <f>I223-I236</f>
        <v>2505.5984256914417</v>
      </c>
      <c r="J247" s="38">
        <f>J223-J236</f>
        <v>3245.0581954865465</v>
      </c>
      <c r="K247" s="38">
        <f t="shared" ref="K247:K253" si="123">J247-I247</f>
        <v>739.45976979510488</v>
      </c>
      <c r="L247" s="94">
        <f>K247/I247</f>
        <v>0.29512301820314424</v>
      </c>
      <c r="M247" s="95" t="s">
        <v>32</v>
      </c>
      <c r="N247" s="38">
        <f>N223-N236</f>
        <v>440.63612465475342</v>
      </c>
      <c r="O247" s="38">
        <f>O223-O236</f>
        <v>157.93875101393286</v>
      </c>
      <c r="P247" s="38">
        <f t="shared" ref="P247:P253" si="124">O247-N247</f>
        <v>-282.69737364082056</v>
      </c>
      <c r="Q247" s="94">
        <f>P247/N247</f>
        <v>-0.64156649403704524</v>
      </c>
      <c r="R247" s="38" t="s">
        <v>32</v>
      </c>
      <c r="S247" s="38">
        <f>S223-S236</f>
        <v>3310.01303365286</v>
      </c>
      <c r="T247" s="38">
        <f>T223-T236</f>
        <v>3294.5757838465624</v>
      </c>
      <c r="U247" s="38">
        <f t="shared" ref="U247:U253" si="125">T247-S247</f>
        <v>-15.437249806297586</v>
      </c>
      <c r="V247" s="94">
        <f>U247/S247</f>
        <v>-4.6638033292761283E-3</v>
      </c>
      <c r="W247" s="38" t="s">
        <v>32</v>
      </c>
      <c r="X247" s="38">
        <f>X223-X236</f>
        <v>810.90275828414815</v>
      </c>
      <c r="Y247" s="38">
        <f>Y223-Y236</f>
        <v>246.79917250731216</v>
      </c>
      <c r="Z247" s="38">
        <f t="shared" ref="Z247:Z253" si="126">Y247-X247</f>
        <v>-564.10358577683598</v>
      </c>
      <c r="AA247" s="94">
        <f>Z247/X247</f>
        <v>-0.69564886789935998</v>
      </c>
      <c r="AB247" s="38" t="s">
        <v>32</v>
      </c>
      <c r="AC247" s="38">
        <f>AC223-AC236</f>
        <v>1843.6176577167998</v>
      </c>
      <c r="AD247" s="38">
        <f>AD223-AD236</f>
        <v>4563.1042892756413</v>
      </c>
      <c r="AE247" s="38">
        <f t="shared" ref="AE247:AE253" si="127">AD247-AC247</f>
        <v>2719.4866315588415</v>
      </c>
      <c r="AF247" s="94">
        <f>AE247/AC247</f>
        <v>1.4750816798569548</v>
      </c>
      <c r="AG247" s="95" t="s">
        <v>32</v>
      </c>
    </row>
    <row r="248" spans="1:33" s="30" customFormat="1" x14ac:dyDescent="0.25">
      <c r="A248" s="45" t="s">
        <v>582</v>
      </c>
      <c r="B248" s="64" t="s">
        <v>583</v>
      </c>
      <c r="C248" s="47" t="s">
        <v>31</v>
      </c>
      <c r="D248" s="50">
        <f>D225+D233-D237</f>
        <v>8909.9150000000081</v>
      </c>
      <c r="E248" s="50">
        <f>E225+E233-E237</f>
        <v>11502.428552659996</v>
      </c>
      <c r="F248" s="50">
        <f t="shared" si="122"/>
        <v>2592.5135526599879</v>
      </c>
      <c r="G248" s="89">
        <f>F248/D248</f>
        <v>0.29096950449695486</v>
      </c>
      <c r="H248" s="50" t="s">
        <v>32</v>
      </c>
      <c r="I248" s="50">
        <f>I225+I233-I237</f>
        <v>2505.3481304414418</v>
      </c>
      <c r="J248" s="50">
        <f>J225+J233-J237</f>
        <v>3243.0243395651578</v>
      </c>
      <c r="K248" s="50">
        <f t="shared" si="123"/>
        <v>737.67620912371603</v>
      </c>
      <c r="L248" s="89">
        <f>K248/I248</f>
        <v>0.2944406009530251</v>
      </c>
      <c r="M248" s="51" t="s">
        <v>32</v>
      </c>
      <c r="N248" s="50">
        <f>N225+N233-N237</f>
        <v>440.63612465475342</v>
      </c>
      <c r="O248" s="50">
        <f>O225+O233-O237</f>
        <v>157.8596676013081</v>
      </c>
      <c r="P248" s="50">
        <f t="shared" si="124"/>
        <v>-282.77645705344531</v>
      </c>
      <c r="Q248" s="89">
        <f>P248/N248</f>
        <v>-0.64174596959113583</v>
      </c>
      <c r="R248" s="50" t="s">
        <v>32</v>
      </c>
      <c r="S248" s="50">
        <f>S225+S233-S237</f>
        <v>3309.4103289028608</v>
      </c>
      <c r="T248" s="50">
        <f>T225+T233-T237</f>
        <v>3292.5871838751982</v>
      </c>
      <c r="U248" s="50">
        <f t="shared" si="125"/>
        <v>-16.823145027662576</v>
      </c>
      <c r="V248" s="89">
        <f>U248/S248</f>
        <v>-5.0834267605733268E-3</v>
      </c>
      <c r="W248" s="50" t="s">
        <v>32</v>
      </c>
      <c r="X248" s="50">
        <f>X225+X233-X237</f>
        <v>810.90275828414815</v>
      </c>
      <c r="Y248" s="50">
        <f>Y225+Y233-Y237</f>
        <v>246.41720933002978</v>
      </c>
      <c r="Z248" s="50">
        <f t="shared" si="126"/>
        <v>-564.48554895411837</v>
      </c>
      <c r="AA248" s="89">
        <f>Z248/X248</f>
        <v>-0.69611990240180832</v>
      </c>
      <c r="AB248" s="50" t="s">
        <v>32</v>
      </c>
      <c r="AC248" s="50">
        <f>AC225+AC233-AC237</f>
        <v>1843.6176577167998</v>
      </c>
      <c r="AD248" s="50">
        <f>AD225+AD233-AD237</f>
        <v>4562.5401522883021</v>
      </c>
      <c r="AE248" s="50">
        <f t="shared" si="127"/>
        <v>2718.9224945715023</v>
      </c>
      <c r="AF248" s="89">
        <f>AE248/AC248</f>
        <v>1.4747756852897094</v>
      </c>
      <c r="AG248" s="51" t="s">
        <v>32</v>
      </c>
    </row>
    <row r="249" spans="1:33" s="30" customFormat="1" ht="16.5" thickBot="1" x14ac:dyDescent="0.3">
      <c r="A249" s="45" t="s">
        <v>584</v>
      </c>
      <c r="B249" s="64" t="s">
        <v>585</v>
      </c>
      <c r="C249" s="47" t="s">
        <v>31</v>
      </c>
      <c r="D249" s="50">
        <f>D235-D242</f>
        <v>0.85299999999950071</v>
      </c>
      <c r="E249" s="50">
        <f>E235-E242</f>
        <v>5.04763947</v>
      </c>
      <c r="F249" s="50">
        <f t="shared" si="122"/>
        <v>4.1946394700004994</v>
      </c>
      <c r="G249" s="89">
        <f>F249/D249</f>
        <v>4.9175140328287865</v>
      </c>
      <c r="H249" s="50" t="s">
        <v>32</v>
      </c>
      <c r="I249" s="50">
        <f>I235-I242</f>
        <v>0.25029524999950081</v>
      </c>
      <c r="J249" s="50">
        <f>J235-J242</f>
        <v>2.033855921390507</v>
      </c>
      <c r="K249" s="50">
        <f t="shared" si="123"/>
        <v>1.7835606713910062</v>
      </c>
      <c r="L249" s="89">
        <f>K249/I249</f>
        <v>7.1258270837922941</v>
      </c>
      <c r="M249" s="51" t="s">
        <v>32</v>
      </c>
      <c r="N249" s="50">
        <f>N235-N242</f>
        <v>0</v>
      </c>
      <c r="O249" s="50">
        <f>O235-O242</f>
        <v>7.9083412624716701E-2</v>
      </c>
      <c r="P249" s="50">
        <f t="shared" si="124"/>
        <v>7.9083412624716701E-2</v>
      </c>
      <c r="Q249" s="89">
        <v>1</v>
      </c>
      <c r="R249" s="50" t="s">
        <v>32</v>
      </c>
      <c r="S249" s="50">
        <f>S235-S242</f>
        <v>0.6027047499999999</v>
      </c>
      <c r="T249" s="50">
        <f>T235-T242</f>
        <v>1.9885999713633342</v>
      </c>
      <c r="U249" s="50">
        <f t="shared" si="125"/>
        <v>1.3858952213633344</v>
      </c>
      <c r="V249" s="89">
        <f>U249/S249</f>
        <v>2.2994595966986067</v>
      </c>
      <c r="W249" s="50" t="s">
        <v>32</v>
      </c>
      <c r="X249" s="50">
        <f>X235-X242</f>
        <v>0</v>
      </c>
      <c r="Y249" s="50">
        <f>Y235-Y242</f>
        <v>0.38196317728227513</v>
      </c>
      <c r="Z249" s="50">
        <f t="shared" si="126"/>
        <v>0.38196317728227513</v>
      </c>
      <c r="AA249" s="89">
        <v>1</v>
      </c>
      <c r="AB249" s="50" t="s">
        <v>32</v>
      </c>
      <c r="AC249" s="50">
        <f>AC235-AC242</f>
        <v>0</v>
      </c>
      <c r="AD249" s="50">
        <f>AD235-AD242</f>
        <v>0.56413698733916706</v>
      </c>
      <c r="AE249" s="50">
        <f t="shared" si="127"/>
        <v>0.56413698733916706</v>
      </c>
      <c r="AF249" s="89">
        <v>1</v>
      </c>
      <c r="AG249" s="51" t="s">
        <v>32</v>
      </c>
    </row>
    <row r="250" spans="1:33" s="30" customFormat="1" ht="16.5" thickBot="1" x14ac:dyDescent="0.3">
      <c r="A250" s="58" t="s">
        <v>586</v>
      </c>
      <c r="B250" s="59" t="s">
        <v>587</v>
      </c>
      <c r="C250" s="60" t="s">
        <v>31</v>
      </c>
      <c r="D250" s="38">
        <v>0</v>
      </c>
      <c r="E250" s="38">
        <v>0</v>
      </c>
      <c r="F250" s="38">
        <f t="shared" si="122"/>
        <v>0</v>
      </c>
      <c r="G250" s="94">
        <v>0</v>
      </c>
      <c r="H250" s="38" t="s">
        <v>32</v>
      </c>
      <c r="I250" s="38">
        <v>0</v>
      </c>
      <c r="J250" s="38">
        <v>0</v>
      </c>
      <c r="K250" s="38">
        <f t="shared" si="123"/>
        <v>0</v>
      </c>
      <c r="L250" s="89">
        <v>0</v>
      </c>
      <c r="M250" s="95" t="s">
        <v>32</v>
      </c>
      <c r="N250" s="38">
        <v>0</v>
      </c>
      <c r="O250" s="38">
        <v>0</v>
      </c>
      <c r="P250" s="38">
        <f t="shared" si="124"/>
        <v>0</v>
      </c>
      <c r="Q250" s="89">
        <v>0</v>
      </c>
      <c r="R250" s="38" t="s">
        <v>32</v>
      </c>
      <c r="S250" s="38">
        <v>0</v>
      </c>
      <c r="T250" s="38">
        <v>0</v>
      </c>
      <c r="U250" s="38">
        <f t="shared" si="125"/>
        <v>0</v>
      </c>
      <c r="V250" s="94">
        <v>0</v>
      </c>
      <c r="W250" s="38" t="s">
        <v>32</v>
      </c>
      <c r="X250" s="38">
        <v>0</v>
      </c>
      <c r="Y250" s="38">
        <v>0</v>
      </c>
      <c r="Z250" s="38">
        <f t="shared" si="126"/>
        <v>0</v>
      </c>
      <c r="AA250" s="94">
        <v>0</v>
      </c>
      <c r="AB250" s="38" t="s">
        <v>32</v>
      </c>
      <c r="AC250" s="38">
        <v>0</v>
      </c>
      <c r="AD250" s="38">
        <v>0</v>
      </c>
      <c r="AE250" s="38">
        <f t="shared" si="127"/>
        <v>0</v>
      </c>
      <c r="AF250" s="94">
        <v>0</v>
      </c>
      <c r="AG250" s="95" t="s">
        <v>32</v>
      </c>
    </row>
    <row r="251" spans="1:33" s="30" customFormat="1" ht="32.25" thickBot="1" x14ac:dyDescent="0.3">
      <c r="A251" s="58" t="s">
        <v>588</v>
      </c>
      <c r="B251" s="59" t="s">
        <v>589</v>
      </c>
      <c r="C251" s="60" t="s">
        <v>31</v>
      </c>
      <c r="D251" s="38">
        <f>D243+D244+D247+D250</f>
        <v>-718.68198639472757</v>
      </c>
      <c r="E251" s="38">
        <f>E243+E244+E247+E250</f>
        <v>507.97401360522781</v>
      </c>
      <c r="F251" s="38">
        <f t="shared" si="122"/>
        <v>1226.6559999999554</v>
      </c>
      <c r="G251" s="94">
        <f>F251/D251</f>
        <v>-1.7068133377789005</v>
      </c>
      <c r="H251" s="38" t="s">
        <v>32</v>
      </c>
      <c r="I251" s="38">
        <f>I243+I244+I247+I250</f>
        <v>-718.68198639474758</v>
      </c>
      <c r="J251" s="38">
        <f>J243+J244+J247+J250</f>
        <v>507.9740136052269</v>
      </c>
      <c r="K251" s="38">
        <f t="shared" si="123"/>
        <v>1226.6559999999745</v>
      </c>
      <c r="L251" s="94">
        <f>K251/I251</f>
        <v>-1.7068133377788797</v>
      </c>
      <c r="M251" s="95" t="s">
        <v>32</v>
      </c>
      <c r="N251" s="38">
        <f>N243+N244+N247+N250</f>
        <v>1.1368683772161603E-13</v>
      </c>
      <c r="O251" s="38">
        <f>O243+O244+O247+O250</f>
        <v>5.9685589803848416E-13</v>
      </c>
      <c r="P251" s="38">
        <f t="shared" si="124"/>
        <v>4.8316906031686813E-13</v>
      </c>
      <c r="Q251" s="89">
        <v>0</v>
      </c>
      <c r="R251" s="38" t="s">
        <v>32</v>
      </c>
      <c r="S251" s="38">
        <f>S243+S244+S247+S250</f>
        <v>8.1854523159563541E-12</v>
      </c>
      <c r="T251" s="38">
        <f>T243+T244+T247+T250</f>
        <v>6.8212102632969618E-12</v>
      </c>
      <c r="U251" s="38">
        <f t="shared" si="125"/>
        <v>-1.3642420526593924E-12</v>
      </c>
      <c r="V251" s="94">
        <f>U251/S251</f>
        <v>-0.16666666666666666</v>
      </c>
      <c r="W251" s="38" t="s">
        <v>32</v>
      </c>
      <c r="X251" s="38">
        <f>X243+X244+X247+X250</f>
        <v>1.8189894035458565E-12</v>
      </c>
      <c r="Y251" s="38">
        <f>Y243+Y244+Y247+Y250</f>
        <v>-1.7053025658242404E-12</v>
      </c>
      <c r="Z251" s="38">
        <f t="shared" si="126"/>
        <v>-3.5242919693700969E-12</v>
      </c>
      <c r="AA251" s="94">
        <f>Z251/X251</f>
        <v>-1.9375</v>
      </c>
      <c r="AB251" s="38" t="s">
        <v>32</v>
      </c>
      <c r="AC251" s="38">
        <f>AC243+AC244+AC247+AC250</f>
        <v>3.1832314562052488E-12</v>
      </c>
      <c r="AD251" s="38">
        <f>AD243+AD244+AD247+AD250</f>
        <v>-2.7284841053187847E-12</v>
      </c>
      <c r="AE251" s="38">
        <f t="shared" si="127"/>
        <v>-5.9117155615240335E-12</v>
      </c>
      <c r="AF251" s="94">
        <f>AE251/AC251</f>
        <v>-1.8571428571428572</v>
      </c>
      <c r="AG251" s="95" t="s">
        <v>32</v>
      </c>
    </row>
    <row r="252" spans="1:33" s="30" customFormat="1" ht="16.5" thickBot="1" x14ac:dyDescent="0.3">
      <c r="A252" s="110" t="s">
        <v>590</v>
      </c>
      <c r="B252" s="111" t="s">
        <v>591</v>
      </c>
      <c r="C252" s="112" t="s">
        <v>31</v>
      </c>
      <c r="D252" s="113">
        <v>946.76898639479168</v>
      </c>
      <c r="E252" s="113">
        <v>946.76898639479168</v>
      </c>
      <c r="F252" s="113">
        <f t="shared" si="122"/>
        <v>0</v>
      </c>
      <c r="G252" s="114">
        <v>0</v>
      </c>
      <c r="H252" s="113" t="s">
        <v>32</v>
      </c>
      <c r="I252" s="113">
        <v>946.37898639481296</v>
      </c>
      <c r="J252" s="113">
        <v>946.37898639481296</v>
      </c>
      <c r="K252" s="113">
        <f t="shared" si="123"/>
        <v>0</v>
      </c>
      <c r="L252" s="114">
        <f>K252/I252</f>
        <v>0</v>
      </c>
      <c r="M252" s="115" t="s">
        <v>32</v>
      </c>
      <c r="N252" s="113">
        <v>9.9999999998061639E-3</v>
      </c>
      <c r="O252" s="113">
        <v>9.9999999998061639E-3</v>
      </c>
      <c r="P252" s="113">
        <f t="shared" si="124"/>
        <v>0</v>
      </c>
      <c r="Q252" s="89">
        <f>P252/N252</f>
        <v>0</v>
      </c>
      <c r="R252" s="113" t="s">
        <v>32</v>
      </c>
      <c r="S252" s="113">
        <v>0.25999999999498868</v>
      </c>
      <c r="T252" s="113">
        <v>0.25999999999498868</v>
      </c>
      <c r="U252" s="113">
        <f t="shared" si="125"/>
        <v>0</v>
      </c>
      <c r="V252" s="114">
        <f>U252/S252</f>
        <v>0</v>
      </c>
      <c r="W252" s="113" t="s">
        <v>32</v>
      </c>
      <c r="X252" s="113">
        <v>6.0000000003753939E-2</v>
      </c>
      <c r="Y252" s="113">
        <v>6.0000000003753939E-2</v>
      </c>
      <c r="Z252" s="113">
        <f t="shared" si="126"/>
        <v>0</v>
      </c>
      <c r="AA252" s="114">
        <f>Z252/X252</f>
        <v>0</v>
      </c>
      <c r="AB252" s="113" t="s">
        <v>32</v>
      </c>
      <c r="AC252" s="113">
        <v>6.0000000001650733E-2</v>
      </c>
      <c r="AD252" s="113">
        <v>6.0000000001650733E-2</v>
      </c>
      <c r="AE252" s="113">
        <f t="shared" si="127"/>
        <v>0</v>
      </c>
      <c r="AF252" s="114">
        <f>AE252/AC252</f>
        <v>0</v>
      </c>
      <c r="AG252" s="115" t="s">
        <v>32</v>
      </c>
    </row>
    <row r="253" spans="1:33" s="30" customFormat="1" ht="409.6" thickBot="1" x14ac:dyDescent="0.3">
      <c r="A253" s="58" t="s">
        <v>592</v>
      </c>
      <c r="B253" s="59" t="s">
        <v>593</v>
      </c>
      <c r="C253" s="60" t="s">
        <v>31</v>
      </c>
      <c r="D253" s="38">
        <f>D252+D251</f>
        <v>228.08700000006411</v>
      </c>
      <c r="E253" s="38">
        <f>E252+E251</f>
        <v>1454.7430000000195</v>
      </c>
      <c r="F253" s="38">
        <f t="shared" si="122"/>
        <v>1226.6559999999554</v>
      </c>
      <c r="G253" s="94">
        <f>F253/D253</f>
        <v>5.3780180369754111</v>
      </c>
      <c r="H253" s="95" t="s">
        <v>594</v>
      </c>
      <c r="I253" s="38">
        <f>I252+I251</f>
        <v>227.69700000006537</v>
      </c>
      <c r="J253" s="38">
        <f>J252+J251</f>
        <v>1454.3530000000399</v>
      </c>
      <c r="K253" s="38">
        <f t="shared" si="123"/>
        <v>1226.6559999999745</v>
      </c>
      <c r="L253" s="94">
        <f>K253/I253</f>
        <v>5.387229519930532</v>
      </c>
      <c r="M253" s="116" t="s">
        <v>594</v>
      </c>
      <c r="N253" s="38">
        <f>N252+N251</f>
        <v>9.9999999999198508E-3</v>
      </c>
      <c r="O253" s="38">
        <f>O252+O251</f>
        <v>1.000000000040302E-2</v>
      </c>
      <c r="P253" s="38">
        <f t="shared" si="124"/>
        <v>4.8316906031686813E-13</v>
      </c>
      <c r="Q253" s="89">
        <f>P253/N253</f>
        <v>4.8316906032074069E-11</v>
      </c>
      <c r="R253" s="38" t="s">
        <v>32</v>
      </c>
      <c r="S253" s="38">
        <f>S252+S251</f>
        <v>0.26000000000317414</v>
      </c>
      <c r="T253" s="38">
        <f>T252+T251</f>
        <v>0.26000000000180989</v>
      </c>
      <c r="U253" s="38">
        <f t="shared" si="125"/>
        <v>-1.3642420526593924E-12</v>
      </c>
      <c r="V253" s="94">
        <f>U253/S253</f>
        <v>-5.2470848178566825E-12</v>
      </c>
      <c r="W253" s="95" t="s">
        <v>386</v>
      </c>
      <c r="X253" s="38">
        <f>X252+X251</f>
        <v>6.0000000005572929E-2</v>
      </c>
      <c r="Y253" s="38">
        <f>Y252+Y251</f>
        <v>6.0000000002048637E-2</v>
      </c>
      <c r="Z253" s="38">
        <f t="shared" si="126"/>
        <v>-3.5242919693700969E-12</v>
      </c>
      <c r="AA253" s="94">
        <f>Z253/X253</f>
        <v>-5.873819948404589E-11</v>
      </c>
      <c r="AB253" s="38" t="s">
        <v>32</v>
      </c>
      <c r="AC253" s="38">
        <f>AC252+AC251</f>
        <v>6.0000000004833964E-2</v>
      </c>
      <c r="AD253" s="38">
        <f>AD252+AD251</f>
        <v>5.9999999998922249E-2</v>
      </c>
      <c r="AE253" s="38">
        <f t="shared" si="127"/>
        <v>-5.9117155615240335E-12</v>
      </c>
      <c r="AF253" s="94">
        <f>AE253/AC253</f>
        <v>-9.852859268412917E-11</v>
      </c>
      <c r="AG253" s="117" t="s">
        <v>32</v>
      </c>
    </row>
    <row r="254" spans="1:33" s="30" customFormat="1" ht="16.5" thickBot="1" x14ac:dyDescent="0.3">
      <c r="A254" s="31" t="s">
        <v>595</v>
      </c>
      <c r="B254" s="32" t="s">
        <v>178</v>
      </c>
      <c r="C254" s="33" t="s">
        <v>32</v>
      </c>
      <c r="D254" s="34" t="s">
        <v>596</v>
      </c>
      <c r="E254" s="34" t="s">
        <v>596</v>
      </c>
      <c r="F254" s="34" t="s">
        <v>596</v>
      </c>
      <c r="G254" s="118" t="s">
        <v>596</v>
      </c>
      <c r="H254" s="34" t="s">
        <v>596</v>
      </c>
      <c r="I254" s="34" t="s">
        <v>596</v>
      </c>
      <c r="J254" s="34" t="s">
        <v>596</v>
      </c>
      <c r="K254" s="34" t="s">
        <v>596</v>
      </c>
      <c r="L254" s="118" t="s">
        <v>596</v>
      </c>
      <c r="M254" s="34" t="s">
        <v>32</v>
      </c>
      <c r="N254" s="34" t="s">
        <v>596</v>
      </c>
      <c r="O254" s="34" t="s">
        <v>596</v>
      </c>
      <c r="P254" s="34" t="s">
        <v>596</v>
      </c>
      <c r="Q254" s="118" t="s">
        <v>596</v>
      </c>
      <c r="R254" s="34" t="s">
        <v>32</v>
      </c>
      <c r="S254" s="34" t="s">
        <v>596</v>
      </c>
      <c r="T254" s="34" t="s">
        <v>596</v>
      </c>
      <c r="U254" s="34" t="s">
        <v>596</v>
      </c>
      <c r="V254" s="118" t="s">
        <v>596</v>
      </c>
      <c r="W254" s="34" t="s">
        <v>32</v>
      </c>
      <c r="X254" s="34" t="s">
        <v>596</v>
      </c>
      <c r="Y254" s="34" t="s">
        <v>596</v>
      </c>
      <c r="Z254" s="34" t="s">
        <v>596</v>
      </c>
      <c r="AA254" s="118" t="s">
        <v>596</v>
      </c>
      <c r="AB254" s="34" t="s">
        <v>32</v>
      </c>
      <c r="AC254" s="34" t="s">
        <v>596</v>
      </c>
      <c r="AD254" s="34" t="s">
        <v>596</v>
      </c>
      <c r="AE254" s="34" t="s">
        <v>596</v>
      </c>
      <c r="AF254" s="118" t="s">
        <v>596</v>
      </c>
      <c r="AG254" s="34" t="s">
        <v>371</v>
      </c>
    </row>
    <row r="255" spans="1:33" s="30" customFormat="1" ht="31.5" x14ac:dyDescent="0.25">
      <c r="A255" s="45" t="s">
        <v>597</v>
      </c>
      <c r="B255" s="64" t="s">
        <v>598</v>
      </c>
      <c r="C255" s="47" t="s">
        <v>31</v>
      </c>
      <c r="D255" s="48">
        <f t="shared" ref="D255:E260" si="128">SUM(I255,N255,S255,X255,AC255)</f>
        <v>15202.04</v>
      </c>
      <c r="E255" s="48">
        <f t="shared" si="128"/>
        <v>16502.740000000002</v>
      </c>
      <c r="F255" s="48">
        <f t="shared" ref="F255:F265" si="129">E255-D255</f>
        <v>1300.7000000000007</v>
      </c>
      <c r="G255" s="49">
        <f t="shared" ref="G255:G260" si="130">F255/D255</f>
        <v>8.5560885249611279E-2</v>
      </c>
      <c r="H255" s="48" t="s">
        <v>599</v>
      </c>
      <c r="I255" s="48">
        <v>7846.95</v>
      </c>
      <c r="J255" s="48">
        <v>9020.61</v>
      </c>
      <c r="K255" s="48">
        <f t="shared" ref="K255:K265" si="131">J255-I255</f>
        <v>1173.6600000000008</v>
      </c>
      <c r="L255" s="49">
        <f>K255/I255</f>
        <v>0.14956894079865435</v>
      </c>
      <c r="M255" s="48" t="s">
        <v>599</v>
      </c>
      <c r="N255" s="48">
        <v>739.16</v>
      </c>
      <c r="O255" s="48">
        <v>715.98</v>
      </c>
      <c r="P255" s="48">
        <f t="shared" ref="P255:P261" si="132">O255-N255</f>
        <v>-23.17999999999995</v>
      </c>
      <c r="Q255" s="49">
        <f>P255/N255</f>
        <v>-3.1359922073705221E-2</v>
      </c>
      <c r="R255" s="48" t="s">
        <v>32</v>
      </c>
      <c r="S255" s="48">
        <v>4028.88</v>
      </c>
      <c r="T255" s="48">
        <v>4377.26</v>
      </c>
      <c r="U255" s="48">
        <f t="shared" ref="U255:U261" si="133">T255-S255</f>
        <v>348.38000000000011</v>
      </c>
      <c r="V255" s="49">
        <f>U255/S255</f>
        <v>8.6470681678282826E-2</v>
      </c>
      <c r="W255" s="48" t="s">
        <v>32</v>
      </c>
      <c r="X255" s="48">
        <v>913.14</v>
      </c>
      <c r="Y255" s="48">
        <v>1025.07</v>
      </c>
      <c r="Z255" s="48">
        <f t="shared" ref="Z255:Z261" si="134">Y255-X255</f>
        <v>111.92999999999995</v>
      </c>
      <c r="AA255" s="49">
        <f>Z255/X255</f>
        <v>0.12257704185557522</v>
      </c>
      <c r="AB255" s="48" t="s">
        <v>599</v>
      </c>
      <c r="AC255" s="48">
        <v>1673.91</v>
      </c>
      <c r="AD255" s="48">
        <v>1363.82</v>
      </c>
      <c r="AE255" s="48">
        <f t="shared" ref="AE255:AE261" si="135">AD255-AC255</f>
        <v>-310.09000000000015</v>
      </c>
      <c r="AF255" s="49">
        <f t="shared" ref="AF255:AF260" si="136">AE255/AC255</f>
        <v>-0.18524890824476831</v>
      </c>
      <c r="AG255" s="48" t="s">
        <v>600</v>
      </c>
    </row>
    <row r="256" spans="1:33" s="30" customFormat="1" ht="31.5" x14ac:dyDescent="0.25">
      <c r="A256" s="45" t="s">
        <v>601</v>
      </c>
      <c r="B256" s="62" t="s">
        <v>602</v>
      </c>
      <c r="C256" s="47" t="s">
        <v>31</v>
      </c>
      <c r="D256" s="48">
        <f t="shared" si="128"/>
        <v>2115.7399999999998</v>
      </c>
      <c r="E256" s="48">
        <f t="shared" si="128"/>
        <v>2471.06</v>
      </c>
      <c r="F256" s="48">
        <f t="shared" si="129"/>
        <v>355.32000000000016</v>
      </c>
      <c r="G256" s="49">
        <f t="shared" si="130"/>
        <v>0.16794124041706457</v>
      </c>
      <c r="H256" s="48" t="s">
        <v>599</v>
      </c>
      <c r="I256" s="48">
        <v>822.28</v>
      </c>
      <c r="J256" s="48">
        <v>1030.6300000000001</v>
      </c>
      <c r="K256" s="48">
        <f t="shared" si="131"/>
        <v>208.35000000000014</v>
      </c>
      <c r="L256" s="49">
        <f>K256/I256</f>
        <v>0.25338084350829421</v>
      </c>
      <c r="M256" s="48" t="s">
        <v>599</v>
      </c>
      <c r="N256" s="48">
        <v>0</v>
      </c>
      <c r="O256" s="48">
        <v>0</v>
      </c>
      <c r="P256" s="48">
        <f t="shared" si="132"/>
        <v>0</v>
      </c>
      <c r="Q256" s="49">
        <v>0</v>
      </c>
      <c r="R256" s="48" t="s">
        <v>32</v>
      </c>
      <c r="S256" s="48">
        <v>907.81</v>
      </c>
      <c r="T256" s="48">
        <v>982.48</v>
      </c>
      <c r="U256" s="48">
        <f t="shared" si="133"/>
        <v>74.670000000000073</v>
      </c>
      <c r="V256" s="49">
        <f>U256/S256</f>
        <v>8.2252894328108395E-2</v>
      </c>
      <c r="W256" s="48" t="s">
        <v>32</v>
      </c>
      <c r="X256" s="48">
        <v>151.33000000000001</v>
      </c>
      <c r="Y256" s="48">
        <v>186</v>
      </c>
      <c r="Z256" s="48">
        <f t="shared" si="134"/>
        <v>34.669999999999987</v>
      </c>
      <c r="AA256" s="49">
        <f>Z256/X256</f>
        <v>0.22910196259829502</v>
      </c>
      <c r="AB256" s="48" t="s">
        <v>599</v>
      </c>
      <c r="AC256" s="48">
        <v>234.32</v>
      </c>
      <c r="AD256" s="48">
        <v>271.95</v>
      </c>
      <c r="AE256" s="48">
        <f t="shared" si="135"/>
        <v>37.629999999999995</v>
      </c>
      <c r="AF256" s="49">
        <f t="shared" si="136"/>
        <v>0.16059235233868213</v>
      </c>
      <c r="AG256" s="48" t="s">
        <v>600</v>
      </c>
    </row>
    <row r="257" spans="1:33" s="30" customFormat="1" ht="47.25" x14ac:dyDescent="0.25">
      <c r="A257" s="45" t="s">
        <v>603</v>
      </c>
      <c r="B257" s="66" t="s">
        <v>604</v>
      </c>
      <c r="C257" s="47" t="s">
        <v>31</v>
      </c>
      <c r="D257" s="48">
        <f t="shared" si="128"/>
        <v>0.73</v>
      </c>
      <c r="E257" s="48">
        <f t="shared" si="128"/>
        <v>9.1300000000000008</v>
      </c>
      <c r="F257" s="48">
        <f t="shared" si="129"/>
        <v>8.4</v>
      </c>
      <c r="G257" s="49">
        <f t="shared" si="130"/>
        <v>11.506849315068495</v>
      </c>
      <c r="H257" s="48" t="s">
        <v>605</v>
      </c>
      <c r="I257" s="48">
        <v>0</v>
      </c>
      <c r="J257" s="48">
        <v>0</v>
      </c>
      <c r="K257" s="48">
        <f t="shared" si="131"/>
        <v>0</v>
      </c>
      <c r="L257" s="49">
        <v>0</v>
      </c>
      <c r="M257" s="48" t="s">
        <v>605</v>
      </c>
      <c r="N257" s="48">
        <v>0</v>
      </c>
      <c r="O257" s="48">
        <v>0</v>
      </c>
      <c r="P257" s="48">
        <f t="shared" si="132"/>
        <v>0</v>
      </c>
      <c r="Q257" s="49">
        <v>0</v>
      </c>
      <c r="R257" s="48" t="s">
        <v>605</v>
      </c>
      <c r="S257" s="48">
        <v>0</v>
      </c>
      <c r="T257" s="48">
        <v>0</v>
      </c>
      <c r="U257" s="48">
        <f t="shared" si="133"/>
        <v>0</v>
      </c>
      <c r="V257" s="49">
        <v>0</v>
      </c>
      <c r="W257" s="48" t="s">
        <v>605</v>
      </c>
      <c r="X257" s="48">
        <v>0</v>
      </c>
      <c r="Y257" s="48">
        <v>0</v>
      </c>
      <c r="Z257" s="48">
        <f t="shared" si="134"/>
        <v>0</v>
      </c>
      <c r="AA257" s="49">
        <v>0</v>
      </c>
      <c r="AB257" s="48" t="s">
        <v>605</v>
      </c>
      <c r="AC257" s="48">
        <v>0.73</v>
      </c>
      <c r="AD257" s="48">
        <v>9.1300000000000008</v>
      </c>
      <c r="AE257" s="48">
        <f t="shared" si="135"/>
        <v>8.4</v>
      </c>
      <c r="AF257" s="49">
        <f t="shared" si="136"/>
        <v>11.506849315068495</v>
      </c>
      <c r="AG257" s="48" t="s">
        <v>605</v>
      </c>
    </row>
    <row r="258" spans="1:33" s="30" customFormat="1" ht="31.5" x14ac:dyDescent="0.25">
      <c r="A258" s="45" t="s">
        <v>606</v>
      </c>
      <c r="B258" s="66" t="s">
        <v>607</v>
      </c>
      <c r="C258" s="47" t="s">
        <v>31</v>
      </c>
      <c r="D258" s="48">
        <f t="shared" si="128"/>
        <v>733.71999999999991</v>
      </c>
      <c r="E258" s="48">
        <f t="shared" si="128"/>
        <v>1128.18</v>
      </c>
      <c r="F258" s="48">
        <f t="shared" si="129"/>
        <v>394.46000000000015</v>
      </c>
      <c r="G258" s="49">
        <f t="shared" si="130"/>
        <v>0.53761652946628169</v>
      </c>
      <c r="H258" s="48" t="s">
        <v>599</v>
      </c>
      <c r="I258" s="48">
        <v>333.39</v>
      </c>
      <c r="J258" s="48">
        <v>563.14</v>
      </c>
      <c r="K258" s="48">
        <f t="shared" si="131"/>
        <v>229.75</v>
      </c>
      <c r="L258" s="49">
        <f>K258/I258</f>
        <v>0.68913284741593928</v>
      </c>
      <c r="M258" s="48" t="s">
        <v>599</v>
      </c>
      <c r="N258" s="48">
        <v>0</v>
      </c>
      <c r="O258" s="48">
        <v>0</v>
      </c>
      <c r="P258" s="48">
        <f t="shared" si="132"/>
        <v>0</v>
      </c>
      <c r="Q258" s="49">
        <v>0</v>
      </c>
      <c r="R258" s="48" t="s">
        <v>32</v>
      </c>
      <c r="S258" s="48">
        <v>175.51</v>
      </c>
      <c r="T258" s="48">
        <v>259.82</v>
      </c>
      <c r="U258" s="48">
        <f t="shared" si="133"/>
        <v>84.31</v>
      </c>
      <c r="V258" s="49">
        <f>U258/S258</f>
        <v>0.48037148880405678</v>
      </c>
      <c r="W258" s="48" t="s">
        <v>599</v>
      </c>
      <c r="X258" s="48">
        <v>92.44</v>
      </c>
      <c r="Y258" s="48">
        <v>134.66999999999999</v>
      </c>
      <c r="Z258" s="48">
        <f t="shared" si="134"/>
        <v>42.22999999999999</v>
      </c>
      <c r="AA258" s="49">
        <f>Z258/X258</f>
        <v>0.45683686715707478</v>
      </c>
      <c r="AB258" s="48" t="s">
        <v>600</v>
      </c>
      <c r="AC258" s="48">
        <v>132.38</v>
      </c>
      <c r="AD258" s="48">
        <v>170.55</v>
      </c>
      <c r="AE258" s="48">
        <f t="shared" si="135"/>
        <v>38.170000000000016</v>
      </c>
      <c r="AF258" s="49">
        <f t="shared" si="136"/>
        <v>0.28833660673817813</v>
      </c>
      <c r="AG258" s="48" t="s">
        <v>599</v>
      </c>
    </row>
    <row r="259" spans="1:33" s="30" customFormat="1" ht="47.25" x14ac:dyDescent="0.25">
      <c r="A259" s="45" t="s">
        <v>608</v>
      </c>
      <c r="B259" s="67" t="s">
        <v>604</v>
      </c>
      <c r="C259" s="47" t="s">
        <v>31</v>
      </c>
      <c r="D259" s="48">
        <f t="shared" si="128"/>
        <v>0.73</v>
      </c>
      <c r="E259" s="48">
        <f t="shared" si="128"/>
        <v>9.1300000000000008</v>
      </c>
      <c r="F259" s="48">
        <f t="shared" si="129"/>
        <v>8.4</v>
      </c>
      <c r="G259" s="49">
        <f t="shared" si="130"/>
        <v>11.506849315068495</v>
      </c>
      <c r="H259" s="48" t="s">
        <v>605</v>
      </c>
      <c r="I259" s="48">
        <v>0</v>
      </c>
      <c r="J259" s="48">
        <v>0</v>
      </c>
      <c r="K259" s="48">
        <f t="shared" si="131"/>
        <v>0</v>
      </c>
      <c r="L259" s="49">
        <v>0</v>
      </c>
      <c r="M259" s="48" t="s">
        <v>605</v>
      </c>
      <c r="N259" s="48">
        <v>0</v>
      </c>
      <c r="O259" s="48">
        <v>0</v>
      </c>
      <c r="P259" s="48">
        <f t="shared" si="132"/>
        <v>0</v>
      </c>
      <c r="Q259" s="49">
        <v>0</v>
      </c>
      <c r="R259" s="48" t="s">
        <v>605</v>
      </c>
      <c r="S259" s="48">
        <v>0</v>
      </c>
      <c r="T259" s="48">
        <v>0</v>
      </c>
      <c r="U259" s="48">
        <f t="shared" si="133"/>
        <v>0</v>
      </c>
      <c r="V259" s="49">
        <v>0</v>
      </c>
      <c r="W259" s="48" t="s">
        <v>605</v>
      </c>
      <c r="X259" s="48">
        <v>0</v>
      </c>
      <c r="Y259" s="48">
        <v>0</v>
      </c>
      <c r="Z259" s="48">
        <f t="shared" si="134"/>
        <v>0</v>
      </c>
      <c r="AA259" s="49">
        <v>0</v>
      </c>
      <c r="AB259" s="48" t="s">
        <v>605</v>
      </c>
      <c r="AC259" s="48">
        <v>0.73</v>
      </c>
      <c r="AD259" s="48">
        <v>9.1300000000000008</v>
      </c>
      <c r="AE259" s="48">
        <f t="shared" si="135"/>
        <v>8.4</v>
      </c>
      <c r="AF259" s="49">
        <f t="shared" si="136"/>
        <v>11.506849315068495</v>
      </c>
      <c r="AG259" s="48" t="s">
        <v>605</v>
      </c>
    </row>
    <row r="260" spans="1:33" s="30" customFormat="1" ht="31.5" x14ac:dyDescent="0.25">
      <c r="A260" s="45" t="s">
        <v>609</v>
      </c>
      <c r="B260" s="66" t="s">
        <v>41</v>
      </c>
      <c r="C260" s="47" t="s">
        <v>31</v>
      </c>
      <c r="D260" s="48">
        <f t="shared" si="128"/>
        <v>1332.9</v>
      </c>
      <c r="E260" s="48">
        <f t="shared" si="128"/>
        <v>1283.6300000000001</v>
      </c>
      <c r="F260" s="48">
        <f t="shared" si="129"/>
        <v>-49.269999999999982</v>
      </c>
      <c r="G260" s="49">
        <f t="shared" si="130"/>
        <v>-3.6964513466876722E-2</v>
      </c>
      <c r="H260" s="48" t="s">
        <v>32</v>
      </c>
      <c r="I260" s="48">
        <v>439.77</v>
      </c>
      <c r="J260" s="48">
        <v>408.24</v>
      </c>
      <c r="K260" s="48">
        <f t="shared" si="131"/>
        <v>-31.529999999999973</v>
      </c>
      <c r="L260" s="49">
        <f>K260/I260</f>
        <v>-7.1696568660890858E-2</v>
      </c>
      <c r="M260" s="48" t="s">
        <v>32</v>
      </c>
      <c r="N260" s="48">
        <v>0</v>
      </c>
      <c r="O260" s="48">
        <v>0</v>
      </c>
      <c r="P260" s="48">
        <f t="shared" si="132"/>
        <v>0</v>
      </c>
      <c r="Q260" s="49">
        <v>0</v>
      </c>
      <c r="R260" s="48" t="s">
        <v>32</v>
      </c>
      <c r="S260" s="48">
        <v>732.3</v>
      </c>
      <c r="T260" s="48">
        <v>722.66</v>
      </c>
      <c r="U260" s="48">
        <f t="shared" si="133"/>
        <v>-9.6399999999999864</v>
      </c>
      <c r="V260" s="49">
        <f>U260/S260</f>
        <v>-1.3164003823569557E-2</v>
      </c>
      <c r="W260" s="48" t="s">
        <v>32</v>
      </c>
      <c r="X260" s="48">
        <v>58.89</v>
      </c>
      <c r="Y260" s="48">
        <v>51.33</v>
      </c>
      <c r="Z260" s="48">
        <f t="shared" si="134"/>
        <v>-7.5600000000000023</v>
      </c>
      <c r="AA260" s="49">
        <f>Z260/X260</f>
        <v>-0.12837493632195623</v>
      </c>
      <c r="AB260" s="48" t="s">
        <v>599</v>
      </c>
      <c r="AC260" s="48">
        <v>101.94</v>
      </c>
      <c r="AD260" s="48">
        <v>101.4</v>
      </c>
      <c r="AE260" s="48">
        <f t="shared" si="135"/>
        <v>-0.53999999999999204</v>
      </c>
      <c r="AF260" s="49">
        <f t="shared" si="136"/>
        <v>-5.2972336668627822E-3</v>
      </c>
      <c r="AG260" s="48" t="s">
        <v>32</v>
      </c>
    </row>
    <row r="261" spans="1:33" s="30" customFormat="1" x14ac:dyDescent="0.25">
      <c r="A261" s="45" t="s">
        <v>610</v>
      </c>
      <c r="B261" s="67" t="s">
        <v>604</v>
      </c>
      <c r="C261" s="47" t="s">
        <v>31</v>
      </c>
      <c r="D261" s="48">
        <f>SUM(I261,N261,S261,X261,AC261)</f>
        <v>0</v>
      </c>
      <c r="E261" s="48">
        <v>0</v>
      </c>
      <c r="F261" s="48">
        <f t="shared" si="129"/>
        <v>0</v>
      </c>
      <c r="G261" s="49">
        <v>0</v>
      </c>
      <c r="H261" s="48" t="s">
        <v>32</v>
      </c>
      <c r="I261" s="48">
        <v>0</v>
      </c>
      <c r="J261" s="48">
        <v>0</v>
      </c>
      <c r="K261" s="48">
        <f t="shared" si="131"/>
        <v>0</v>
      </c>
      <c r="L261" s="49">
        <v>0</v>
      </c>
      <c r="M261" s="48" t="s">
        <v>32</v>
      </c>
      <c r="N261" s="48">
        <v>0</v>
      </c>
      <c r="O261" s="48">
        <v>0</v>
      </c>
      <c r="P261" s="48">
        <f t="shared" si="132"/>
        <v>0</v>
      </c>
      <c r="Q261" s="49">
        <v>0</v>
      </c>
      <c r="R261" s="48" t="s">
        <v>32</v>
      </c>
      <c r="S261" s="48">
        <v>0</v>
      </c>
      <c r="T261" s="48">
        <v>0</v>
      </c>
      <c r="U261" s="48">
        <f t="shared" si="133"/>
        <v>0</v>
      </c>
      <c r="V261" s="49">
        <v>0</v>
      </c>
      <c r="W261" s="48" t="s">
        <v>32</v>
      </c>
      <c r="X261" s="48">
        <v>0</v>
      </c>
      <c r="Y261" s="48">
        <v>0</v>
      </c>
      <c r="Z261" s="48">
        <f t="shared" si="134"/>
        <v>0</v>
      </c>
      <c r="AA261" s="49">
        <v>0</v>
      </c>
      <c r="AB261" s="48" t="s">
        <v>32</v>
      </c>
      <c r="AC261" s="48">
        <v>0</v>
      </c>
      <c r="AD261" s="48">
        <v>0</v>
      </c>
      <c r="AE261" s="48">
        <f t="shared" si="135"/>
        <v>0</v>
      </c>
      <c r="AF261" s="49">
        <v>0</v>
      </c>
      <c r="AG261" s="48" t="s">
        <v>32</v>
      </c>
    </row>
    <row r="262" spans="1:33" s="30" customFormat="1" ht="31.5" x14ac:dyDescent="0.25">
      <c r="A262" s="45" t="s">
        <v>611</v>
      </c>
      <c r="B262" s="66" t="s">
        <v>44</v>
      </c>
      <c r="C262" s="47" t="s">
        <v>31</v>
      </c>
      <c r="D262" s="48">
        <f>SUM(I262,N262,S262,X262,AC262)</f>
        <v>49.12</v>
      </c>
      <c r="E262" s="48">
        <f>SUM(J262,O262,T262,Y262,AD262)</f>
        <v>59.25</v>
      </c>
      <c r="F262" s="48">
        <f t="shared" si="129"/>
        <v>10.130000000000003</v>
      </c>
      <c r="G262" s="49">
        <f>F262/D262</f>
        <v>0.20622964169381114</v>
      </c>
      <c r="H262" s="48" t="s">
        <v>599</v>
      </c>
      <c r="I262" s="48">
        <v>49.12</v>
      </c>
      <c r="J262" s="48">
        <v>59.25</v>
      </c>
      <c r="K262" s="48">
        <f t="shared" si="131"/>
        <v>10.130000000000003</v>
      </c>
      <c r="L262" s="49">
        <f>K262/I262</f>
        <v>0.20622964169381114</v>
      </c>
      <c r="M262" s="48" t="s">
        <v>599</v>
      </c>
      <c r="N262" s="48" t="s">
        <v>32</v>
      </c>
      <c r="O262" s="48" t="s">
        <v>32</v>
      </c>
      <c r="P262" s="48" t="s">
        <v>32</v>
      </c>
      <c r="Q262" s="48" t="s">
        <v>32</v>
      </c>
      <c r="R262" s="48" t="s">
        <v>32</v>
      </c>
      <c r="S262" s="48" t="s">
        <v>32</v>
      </c>
      <c r="T262" s="48" t="s">
        <v>32</v>
      </c>
      <c r="U262" s="48" t="s">
        <v>32</v>
      </c>
      <c r="V262" s="48" t="s">
        <v>32</v>
      </c>
      <c r="W262" s="48" t="s">
        <v>32</v>
      </c>
      <c r="X262" s="48" t="s">
        <v>32</v>
      </c>
      <c r="Y262" s="48" t="s">
        <v>32</v>
      </c>
      <c r="Z262" s="48" t="s">
        <v>32</v>
      </c>
      <c r="AA262" s="48" t="s">
        <v>32</v>
      </c>
      <c r="AB262" s="48" t="s">
        <v>32</v>
      </c>
      <c r="AC262" s="48" t="s">
        <v>32</v>
      </c>
      <c r="AD262" s="48" t="s">
        <v>32</v>
      </c>
      <c r="AE262" s="48" t="s">
        <v>32</v>
      </c>
      <c r="AF262" s="48" t="s">
        <v>32</v>
      </c>
      <c r="AG262" s="48" t="s">
        <v>32</v>
      </c>
    </row>
    <row r="263" spans="1:33" s="30" customFormat="1" x14ac:dyDescent="0.25">
      <c r="A263" s="45" t="s">
        <v>612</v>
      </c>
      <c r="B263" s="67" t="s">
        <v>604</v>
      </c>
      <c r="C263" s="47" t="s">
        <v>31</v>
      </c>
      <c r="D263" s="48">
        <f>SUM(I263,N263,S263,X263,AC263)</f>
        <v>0</v>
      </c>
      <c r="E263" s="48">
        <f>SUM(J263,O263,T263,Y263,AD263)</f>
        <v>0</v>
      </c>
      <c r="F263" s="48">
        <f t="shared" si="129"/>
        <v>0</v>
      </c>
      <c r="G263" s="49">
        <v>0</v>
      </c>
      <c r="H263" s="48" t="s">
        <v>32</v>
      </c>
      <c r="I263" s="48">
        <v>0</v>
      </c>
      <c r="J263" s="48">
        <v>0</v>
      </c>
      <c r="K263" s="48">
        <f t="shared" si="131"/>
        <v>0</v>
      </c>
      <c r="L263" s="49">
        <v>0</v>
      </c>
      <c r="M263" s="48" t="s">
        <v>32</v>
      </c>
      <c r="N263" s="48" t="s">
        <v>32</v>
      </c>
      <c r="O263" s="48" t="s">
        <v>32</v>
      </c>
      <c r="P263" s="48" t="s">
        <v>32</v>
      </c>
      <c r="Q263" s="48" t="s">
        <v>32</v>
      </c>
      <c r="R263" s="48" t="s">
        <v>32</v>
      </c>
      <c r="S263" s="48" t="s">
        <v>32</v>
      </c>
      <c r="T263" s="48" t="s">
        <v>32</v>
      </c>
      <c r="U263" s="48" t="s">
        <v>32</v>
      </c>
      <c r="V263" s="48" t="s">
        <v>32</v>
      </c>
      <c r="W263" s="48" t="s">
        <v>32</v>
      </c>
      <c r="X263" s="48" t="s">
        <v>32</v>
      </c>
      <c r="Y263" s="48" t="s">
        <v>32</v>
      </c>
      <c r="Z263" s="48" t="s">
        <v>32</v>
      </c>
      <c r="AA263" s="48" t="s">
        <v>32</v>
      </c>
      <c r="AB263" s="48" t="s">
        <v>32</v>
      </c>
      <c r="AC263" s="48" t="s">
        <v>32</v>
      </c>
      <c r="AD263" s="48" t="s">
        <v>32</v>
      </c>
      <c r="AE263" s="48" t="s">
        <v>32</v>
      </c>
      <c r="AF263" s="48" t="s">
        <v>32</v>
      </c>
      <c r="AG263" s="48" t="s">
        <v>32</v>
      </c>
    </row>
    <row r="264" spans="1:33" s="30" customFormat="1" x14ac:dyDescent="0.25">
      <c r="A264" s="45" t="s">
        <v>613</v>
      </c>
      <c r="B264" s="62" t="s">
        <v>614</v>
      </c>
      <c r="C264" s="47" t="s">
        <v>31</v>
      </c>
      <c r="D264" s="48">
        <f>SUM(I264,N264,S264,X264,AC264)</f>
        <v>0</v>
      </c>
      <c r="E264" s="48">
        <f>SUM(J264,O264,T264,Y264,AD264)</f>
        <v>0</v>
      </c>
      <c r="F264" s="48">
        <f t="shared" si="129"/>
        <v>0</v>
      </c>
      <c r="G264" s="49">
        <v>0</v>
      </c>
      <c r="H264" s="48" t="s">
        <v>32</v>
      </c>
      <c r="I264" s="48">
        <v>0</v>
      </c>
      <c r="J264" s="48">
        <v>0</v>
      </c>
      <c r="K264" s="48">
        <f t="shared" si="131"/>
        <v>0</v>
      </c>
      <c r="L264" s="49">
        <v>0</v>
      </c>
      <c r="M264" s="48" t="s">
        <v>32</v>
      </c>
      <c r="N264" s="48">
        <v>0</v>
      </c>
      <c r="O264" s="48">
        <v>0</v>
      </c>
      <c r="P264" s="48">
        <f>O264-N264</f>
        <v>0</v>
      </c>
      <c r="Q264" s="49">
        <v>0</v>
      </c>
      <c r="R264" s="48" t="s">
        <v>32</v>
      </c>
      <c r="S264" s="48">
        <v>0</v>
      </c>
      <c r="T264" s="48">
        <v>0</v>
      </c>
      <c r="U264" s="48">
        <f>T264-S264</f>
        <v>0</v>
      </c>
      <c r="V264" s="49">
        <v>0</v>
      </c>
      <c r="W264" s="48" t="s">
        <v>32</v>
      </c>
      <c r="X264" s="48">
        <v>0</v>
      </c>
      <c r="Y264" s="48">
        <v>0</v>
      </c>
      <c r="Z264" s="48">
        <f>Y264-X264</f>
        <v>0</v>
      </c>
      <c r="AA264" s="49">
        <v>0</v>
      </c>
      <c r="AB264" s="48" t="s">
        <v>32</v>
      </c>
      <c r="AC264" s="48">
        <v>0</v>
      </c>
      <c r="AD264" s="48">
        <v>0</v>
      </c>
      <c r="AE264" s="48">
        <f>AD264-AC264</f>
        <v>0</v>
      </c>
      <c r="AF264" s="49">
        <v>0</v>
      </c>
      <c r="AG264" s="48" t="s">
        <v>32</v>
      </c>
    </row>
    <row r="265" spans="1:33" s="30" customFormat="1" x14ac:dyDescent="0.25">
      <c r="A265" s="45" t="s">
        <v>615</v>
      </c>
      <c r="B265" s="66" t="s">
        <v>604</v>
      </c>
      <c r="C265" s="47" t="s">
        <v>31</v>
      </c>
      <c r="D265" s="48">
        <f>SUM(I265,N265,S265,X265,AC265)</f>
        <v>0</v>
      </c>
      <c r="E265" s="48">
        <f>SUM(J265,O265,T265,Y265,AD265)</f>
        <v>0</v>
      </c>
      <c r="F265" s="48">
        <f t="shared" si="129"/>
        <v>0</v>
      </c>
      <c r="G265" s="49">
        <v>0</v>
      </c>
      <c r="H265" s="48" t="s">
        <v>32</v>
      </c>
      <c r="I265" s="48">
        <v>0</v>
      </c>
      <c r="J265" s="48">
        <v>0</v>
      </c>
      <c r="K265" s="48">
        <f t="shared" si="131"/>
        <v>0</v>
      </c>
      <c r="L265" s="49">
        <v>0</v>
      </c>
      <c r="M265" s="48" t="s">
        <v>32</v>
      </c>
      <c r="N265" s="48">
        <v>0</v>
      </c>
      <c r="O265" s="48">
        <v>0</v>
      </c>
      <c r="P265" s="48">
        <f>O265-N265</f>
        <v>0</v>
      </c>
      <c r="Q265" s="49">
        <v>0</v>
      </c>
      <c r="R265" s="48" t="s">
        <v>32</v>
      </c>
      <c r="S265" s="48">
        <v>0</v>
      </c>
      <c r="T265" s="48">
        <v>0</v>
      </c>
      <c r="U265" s="48">
        <f>T265-S265</f>
        <v>0</v>
      </c>
      <c r="V265" s="49">
        <v>0</v>
      </c>
      <c r="W265" s="48" t="s">
        <v>32</v>
      </c>
      <c r="X265" s="48">
        <v>0</v>
      </c>
      <c r="Y265" s="48">
        <v>0</v>
      </c>
      <c r="Z265" s="48">
        <f>Y265-X265</f>
        <v>0</v>
      </c>
      <c r="AA265" s="49">
        <v>0</v>
      </c>
      <c r="AB265" s="48" t="s">
        <v>32</v>
      </c>
      <c r="AC265" s="48">
        <v>0</v>
      </c>
      <c r="AD265" s="48">
        <v>0</v>
      </c>
      <c r="AE265" s="48">
        <f>AD265-AC265</f>
        <v>0</v>
      </c>
      <c r="AF265" s="49">
        <v>0</v>
      </c>
      <c r="AG265" s="48" t="s">
        <v>32</v>
      </c>
    </row>
    <row r="266" spans="1:33" s="30" customFormat="1" x14ac:dyDescent="0.25">
      <c r="A266" s="45" t="s">
        <v>616</v>
      </c>
      <c r="B266" s="65" t="s">
        <v>617</v>
      </c>
      <c r="C266" s="47" t="s">
        <v>31</v>
      </c>
      <c r="D266" s="48" t="s">
        <v>32</v>
      </c>
      <c r="E266" s="48" t="s">
        <v>32</v>
      </c>
      <c r="F266" s="48" t="s">
        <v>32</v>
      </c>
      <c r="G266" s="49" t="s">
        <v>32</v>
      </c>
      <c r="H266" s="48" t="s">
        <v>32</v>
      </c>
      <c r="I266" s="48" t="s">
        <v>32</v>
      </c>
      <c r="J266" s="48" t="s">
        <v>32</v>
      </c>
      <c r="K266" s="48" t="s">
        <v>32</v>
      </c>
      <c r="L266" s="49" t="s">
        <v>32</v>
      </c>
      <c r="M266" s="48" t="s">
        <v>32</v>
      </c>
      <c r="N266" s="48" t="s">
        <v>32</v>
      </c>
      <c r="O266" s="48" t="s">
        <v>32</v>
      </c>
      <c r="P266" s="48" t="s">
        <v>32</v>
      </c>
      <c r="Q266" s="48" t="s">
        <v>32</v>
      </c>
      <c r="R266" s="48" t="s">
        <v>32</v>
      </c>
      <c r="S266" s="48" t="s">
        <v>32</v>
      </c>
      <c r="T266" s="48" t="s">
        <v>32</v>
      </c>
      <c r="U266" s="48" t="s">
        <v>32</v>
      </c>
      <c r="V266" s="48" t="s">
        <v>32</v>
      </c>
      <c r="W266" s="48" t="s">
        <v>32</v>
      </c>
      <c r="X266" s="48" t="s">
        <v>32</v>
      </c>
      <c r="Y266" s="48" t="s">
        <v>32</v>
      </c>
      <c r="Z266" s="48" t="s">
        <v>32</v>
      </c>
      <c r="AA266" s="48" t="s">
        <v>32</v>
      </c>
      <c r="AB266" s="48" t="s">
        <v>32</v>
      </c>
      <c r="AC266" s="48" t="s">
        <v>32</v>
      </c>
      <c r="AD266" s="48" t="s">
        <v>32</v>
      </c>
      <c r="AE266" s="48" t="s">
        <v>32</v>
      </c>
      <c r="AF266" s="48" t="s">
        <v>32</v>
      </c>
      <c r="AG266" s="48" t="s">
        <v>32</v>
      </c>
    </row>
    <row r="267" spans="1:33" s="30" customFormat="1" x14ac:dyDescent="0.25">
      <c r="A267" s="45" t="s">
        <v>618</v>
      </c>
      <c r="B267" s="66" t="s">
        <v>604</v>
      </c>
      <c r="C267" s="47" t="s">
        <v>31</v>
      </c>
      <c r="D267" s="48" t="s">
        <v>32</v>
      </c>
      <c r="E267" s="48" t="s">
        <v>32</v>
      </c>
      <c r="F267" s="48" t="s">
        <v>32</v>
      </c>
      <c r="G267" s="49" t="s">
        <v>32</v>
      </c>
      <c r="H267" s="48" t="s">
        <v>32</v>
      </c>
      <c r="I267" s="48" t="s">
        <v>32</v>
      </c>
      <c r="J267" s="48" t="s">
        <v>32</v>
      </c>
      <c r="K267" s="48" t="s">
        <v>32</v>
      </c>
      <c r="L267" s="49" t="s">
        <v>32</v>
      </c>
      <c r="M267" s="48" t="s">
        <v>32</v>
      </c>
      <c r="N267" s="48" t="s">
        <v>32</v>
      </c>
      <c r="O267" s="48" t="s">
        <v>32</v>
      </c>
      <c r="P267" s="48" t="s">
        <v>32</v>
      </c>
      <c r="Q267" s="48" t="s">
        <v>32</v>
      </c>
      <c r="R267" s="48" t="s">
        <v>32</v>
      </c>
      <c r="S267" s="48" t="s">
        <v>32</v>
      </c>
      <c r="T267" s="48" t="s">
        <v>32</v>
      </c>
      <c r="U267" s="48" t="s">
        <v>32</v>
      </c>
      <c r="V267" s="48" t="s">
        <v>32</v>
      </c>
      <c r="W267" s="48" t="s">
        <v>32</v>
      </c>
      <c r="X267" s="48" t="s">
        <v>32</v>
      </c>
      <c r="Y267" s="48" t="s">
        <v>32</v>
      </c>
      <c r="Z267" s="48" t="s">
        <v>32</v>
      </c>
      <c r="AA267" s="48" t="s">
        <v>32</v>
      </c>
      <c r="AB267" s="48" t="s">
        <v>32</v>
      </c>
      <c r="AC267" s="48" t="s">
        <v>32</v>
      </c>
      <c r="AD267" s="48" t="s">
        <v>32</v>
      </c>
      <c r="AE267" s="48" t="s">
        <v>32</v>
      </c>
      <c r="AF267" s="48" t="s">
        <v>32</v>
      </c>
      <c r="AG267" s="48" t="s">
        <v>32</v>
      </c>
    </row>
    <row r="268" spans="1:33" s="30" customFormat="1" x14ac:dyDescent="0.25">
      <c r="A268" s="45" t="s">
        <v>619</v>
      </c>
      <c r="B268" s="65" t="s">
        <v>620</v>
      </c>
      <c r="C268" s="47" t="s">
        <v>31</v>
      </c>
      <c r="D268" s="48">
        <f t="shared" ref="D268:E271" si="137">SUM(I268,N268,S268,X268,AC268)</f>
        <v>0</v>
      </c>
      <c r="E268" s="48">
        <f t="shared" si="137"/>
        <v>0</v>
      </c>
      <c r="F268" s="48">
        <f>E268-D268</f>
        <v>0</v>
      </c>
      <c r="G268" s="49">
        <v>0</v>
      </c>
      <c r="H268" s="48" t="s">
        <v>32</v>
      </c>
      <c r="I268" s="48">
        <v>0</v>
      </c>
      <c r="J268" s="48">
        <v>0</v>
      </c>
      <c r="K268" s="48">
        <f>J268-I268</f>
        <v>0</v>
      </c>
      <c r="L268" s="49">
        <v>0</v>
      </c>
      <c r="M268" s="48" t="s">
        <v>32</v>
      </c>
      <c r="N268" s="48">
        <v>0</v>
      </c>
      <c r="O268" s="48">
        <v>0</v>
      </c>
      <c r="P268" s="48">
        <f>O268-N268</f>
        <v>0</v>
      </c>
      <c r="Q268" s="49">
        <v>0</v>
      </c>
      <c r="R268" s="48" t="s">
        <v>32</v>
      </c>
      <c r="S268" s="48">
        <v>0</v>
      </c>
      <c r="T268" s="48">
        <v>0</v>
      </c>
      <c r="U268" s="48">
        <f>T268-S268</f>
        <v>0</v>
      </c>
      <c r="V268" s="49">
        <v>0</v>
      </c>
      <c r="W268" s="48" t="s">
        <v>32</v>
      </c>
      <c r="X268" s="48">
        <v>0</v>
      </c>
      <c r="Y268" s="48">
        <v>0</v>
      </c>
      <c r="Z268" s="48">
        <f>Y268-X268</f>
        <v>0</v>
      </c>
      <c r="AA268" s="49">
        <v>0</v>
      </c>
      <c r="AB268" s="48" t="s">
        <v>32</v>
      </c>
      <c r="AC268" s="48">
        <v>0</v>
      </c>
      <c r="AD268" s="48">
        <v>0</v>
      </c>
      <c r="AE268" s="48">
        <f>AD268-AC268</f>
        <v>0</v>
      </c>
      <c r="AF268" s="49">
        <v>0</v>
      </c>
      <c r="AG268" s="48" t="s">
        <v>32</v>
      </c>
    </row>
    <row r="269" spans="1:33" s="30" customFormat="1" x14ac:dyDescent="0.25">
      <c r="A269" s="45" t="s">
        <v>621</v>
      </c>
      <c r="B269" s="66" t="s">
        <v>604</v>
      </c>
      <c r="C269" s="47" t="s">
        <v>31</v>
      </c>
      <c r="D269" s="48">
        <f t="shared" si="137"/>
        <v>0</v>
      </c>
      <c r="E269" s="48">
        <f t="shared" si="137"/>
        <v>0</v>
      </c>
      <c r="F269" s="48">
        <f>E269-D269</f>
        <v>0</v>
      </c>
      <c r="G269" s="49">
        <v>0</v>
      </c>
      <c r="H269" s="48" t="s">
        <v>32</v>
      </c>
      <c r="I269" s="48">
        <v>0</v>
      </c>
      <c r="J269" s="48">
        <v>0</v>
      </c>
      <c r="K269" s="48">
        <f>J269-I269</f>
        <v>0</v>
      </c>
      <c r="L269" s="49">
        <v>0</v>
      </c>
      <c r="M269" s="48" t="s">
        <v>32</v>
      </c>
      <c r="N269" s="48">
        <v>0</v>
      </c>
      <c r="O269" s="48">
        <v>0</v>
      </c>
      <c r="P269" s="48">
        <f>O269-N269</f>
        <v>0</v>
      </c>
      <c r="Q269" s="49">
        <v>0</v>
      </c>
      <c r="R269" s="48" t="s">
        <v>32</v>
      </c>
      <c r="S269" s="48">
        <v>0</v>
      </c>
      <c r="T269" s="48">
        <v>0</v>
      </c>
      <c r="U269" s="48">
        <f>T269-S269</f>
        <v>0</v>
      </c>
      <c r="V269" s="49">
        <v>0</v>
      </c>
      <c r="W269" s="48" t="s">
        <v>32</v>
      </c>
      <c r="X269" s="48">
        <v>0</v>
      </c>
      <c r="Y269" s="48">
        <v>0</v>
      </c>
      <c r="Z269" s="48">
        <f>Y269-X269</f>
        <v>0</v>
      </c>
      <c r="AA269" s="49">
        <v>0</v>
      </c>
      <c r="AB269" s="48" t="s">
        <v>32</v>
      </c>
      <c r="AC269" s="48">
        <v>0</v>
      </c>
      <c r="AD269" s="48">
        <v>0</v>
      </c>
      <c r="AE269" s="48">
        <f>AD269-AC269</f>
        <v>0</v>
      </c>
      <c r="AF269" s="49">
        <v>0</v>
      </c>
      <c r="AG269" s="48" t="s">
        <v>32</v>
      </c>
    </row>
    <row r="270" spans="1:33" s="30" customFormat="1" ht="94.5" x14ac:dyDescent="0.25">
      <c r="A270" s="45" t="s">
        <v>622</v>
      </c>
      <c r="B270" s="65" t="s">
        <v>623</v>
      </c>
      <c r="C270" s="47" t="s">
        <v>31</v>
      </c>
      <c r="D270" s="48">
        <f t="shared" si="137"/>
        <v>23.03</v>
      </c>
      <c r="E270" s="48">
        <f t="shared" si="137"/>
        <v>15.87</v>
      </c>
      <c r="F270" s="48">
        <f>E270-D270</f>
        <v>-7.1600000000000019</v>
      </c>
      <c r="G270" s="49">
        <f>F270/D270</f>
        <v>-0.3108988276161529</v>
      </c>
      <c r="H270" s="48" t="s">
        <v>624</v>
      </c>
      <c r="I270" s="48">
        <v>15.87</v>
      </c>
      <c r="J270" s="48">
        <v>15.87</v>
      </c>
      <c r="K270" s="48">
        <f>J270-I270</f>
        <v>0</v>
      </c>
      <c r="L270" s="49">
        <f>K270/I270</f>
        <v>0</v>
      </c>
      <c r="M270" s="48" t="s">
        <v>32</v>
      </c>
      <c r="N270" s="48">
        <v>0.95</v>
      </c>
      <c r="O270" s="48">
        <v>0</v>
      </c>
      <c r="P270" s="48">
        <f>O270-N270</f>
        <v>-0.95</v>
      </c>
      <c r="Q270" s="49">
        <f>P270/N270</f>
        <v>-1</v>
      </c>
      <c r="R270" s="48" t="s">
        <v>625</v>
      </c>
      <c r="S270" s="48">
        <v>6.21</v>
      </c>
      <c r="T270" s="48">
        <v>0</v>
      </c>
      <c r="U270" s="48">
        <f>T270-S270</f>
        <v>-6.21</v>
      </c>
      <c r="V270" s="49">
        <f>U270/S270</f>
        <v>-1</v>
      </c>
      <c r="W270" s="48" t="s">
        <v>626</v>
      </c>
      <c r="X270" s="48">
        <v>0</v>
      </c>
      <c r="Y270" s="48">
        <v>0</v>
      </c>
      <c r="Z270" s="48">
        <f>Y270-X270</f>
        <v>0</v>
      </c>
      <c r="AA270" s="49">
        <v>0</v>
      </c>
      <c r="AB270" s="48" t="s">
        <v>32</v>
      </c>
      <c r="AC270" s="48">
        <v>0</v>
      </c>
      <c r="AD270" s="48">
        <v>0</v>
      </c>
      <c r="AE270" s="48">
        <f>AD270-AC270</f>
        <v>0</v>
      </c>
      <c r="AF270" s="49">
        <v>0</v>
      </c>
      <c r="AG270" s="48" t="s">
        <v>32</v>
      </c>
    </row>
    <row r="271" spans="1:33" s="30" customFormat="1" x14ac:dyDescent="0.25">
      <c r="A271" s="45" t="s">
        <v>627</v>
      </c>
      <c r="B271" s="66" t="s">
        <v>604</v>
      </c>
      <c r="C271" s="47" t="s">
        <v>31</v>
      </c>
      <c r="D271" s="48">
        <f t="shared" si="137"/>
        <v>0</v>
      </c>
      <c r="E271" s="48">
        <f t="shared" si="137"/>
        <v>0</v>
      </c>
      <c r="F271" s="48">
        <f>E271-D271</f>
        <v>0</v>
      </c>
      <c r="G271" s="49">
        <v>0</v>
      </c>
      <c r="H271" s="48" t="s">
        <v>32</v>
      </c>
      <c r="I271" s="48">
        <v>0</v>
      </c>
      <c r="J271" s="48">
        <v>0</v>
      </c>
      <c r="K271" s="48">
        <f>J271-I271</f>
        <v>0</v>
      </c>
      <c r="L271" s="49">
        <v>0</v>
      </c>
      <c r="M271" s="48" t="s">
        <v>32</v>
      </c>
      <c r="N271" s="48">
        <v>0</v>
      </c>
      <c r="O271" s="48">
        <v>0</v>
      </c>
      <c r="P271" s="48">
        <f>O271-N271</f>
        <v>0</v>
      </c>
      <c r="Q271" s="49">
        <v>0</v>
      </c>
      <c r="R271" s="48" t="s">
        <v>32</v>
      </c>
      <c r="S271" s="48">
        <v>0</v>
      </c>
      <c r="T271" s="48">
        <v>0</v>
      </c>
      <c r="U271" s="48">
        <f>T271-S271</f>
        <v>0</v>
      </c>
      <c r="V271" s="49">
        <v>0</v>
      </c>
      <c r="W271" s="48" t="s">
        <v>32</v>
      </c>
      <c r="X271" s="48">
        <v>0</v>
      </c>
      <c r="Y271" s="48">
        <v>0</v>
      </c>
      <c r="Z271" s="48">
        <f>Y271-X271</f>
        <v>0</v>
      </c>
      <c r="AA271" s="49">
        <v>0</v>
      </c>
      <c r="AB271" s="48" t="s">
        <v>32</v>
      </c>
      <c r="AC271" s="48">
        <v>0</v>
      </c>
      <c r="AD271" s="48">
        <v>0</v>
      </c>
      <c r="AE271" s="48">
        <f>AD271-AC271</f>
        <v>0</v>
      </c>
      <c r="AF271" s="49">
        <v>0</v>
      </c>
      <c r="AG271" s="48" t="s">
        <v>32</v>
      </c>
    </row>
    <row r="272" spans="1:33" s="30" customFormat="1" x14ac:dyDescent="0.25">
      <c r="A272" s="45" t="s">
        <v>628</v>
      </c>
      <c r="B272" s="65" t="s">
        <v>629</v>
      </c>
      <c r="C272" s="47" t="s">
        <v>31</v>
      </c>
      <c r="D272" s="48" t="s">
        <v>32</v>
      </c>
      <c r="E272" s="48" t="s">
        <v>32</v>
      </c>
      <c r="F272" s="48" t="s">
        <v>32</v>
      </c>
      <c r="G272" s="49" t="s">
        <v>32</v>
      </c>
      <c r="H272" s="48" t="s">
        <v>32</v>
      </c>
      <c r="I272" s="48" t="s">
        <v>32</v>
      </c>
      <c r="J272" s="48" t="s">
        <v>32</v>
      </c>
      <c r="K272" s="48" t="s">
        <v>32</v>
      </c>
      <c r="L272" s="49" t="s">
        <v>32</v>
      </c>
      <c r="M272" s="48" t="s">
        <v>32</v>
      </c>
      <c r="N272" s="48" t="s">
        <v>32</v>
      </c>
      <c r="O272" s="48" t="s">
        <v>32</v>
      </c>
      <c r="P272" s="48" t="s">
        <v>32</v>
      </c>
      <c r="Q272" s="48" t="s">
        <v>32</v>
      </c>
      <c r="R272" s="48" t="s">
        <v>32</v>
      </c>
      <c r="S272" s="48" t="s">
        <v>32</v>
      </c>
      <c r="T272" s="48" t="s">
        <v>32</v>
      </c>
      <c r="U272" s="48" t="s">
        <v>32</v>
      </c>
      <c r="V272" s="48" t="s">
        <v>32</v>
      </c>
      <c r="W272" s="48" t="s">
        <v>32</v>
      </c>
      <c r="X272" s="48" t="s">
        <v>32</v>
      </c>
      <c r="Y272" s="48" t="s">
        <v>32</v>
      </c>
      <c r="Z272" s="48" t="s">
        <v>32</v>
      </c>
      <c r="AA272" s="48" t="s">
        <v>32</v>
      </c>
      <c r="AB272" s="48" t="s">
        <v>32</v>
      </c>
      <c r="AC272" s="48" t="s">
        <v>32</v>
      </c>
      <c r="AD272" s="48" t="s">
        <v>32</v>
      </c>
      <c r="AE272" s="48" t="s">
        <v>32</v>
      </c>
      <c r="AF272" s="48" t="s">
        <v>32</v>
      </c>
      <c r="AG272" s="48" t="s">
        <v>32</v>
      </c>
    </row>
    <row r="273" spans="1:33" s="30" customFormat="1" x14ac:dyDescent="0.25">
      <c r="A273" s="45" t="s">
        <v>630</v>
      </c>
      <c r="B273" s="66" t="s">
        <v>604</v>
      </c>
      <c r="C273" s="47" t="s">
        <v>31</v>
      </c>
      <c r="D273" s="48" t="s">
        <v>32</v>
      </c>
      <c r="E273" s="48" t="s">
        <v>32</v>
      </c>
      <c r="F273" s="48" t="s">
        <v>32</v>
      </c>
      <c r="G273" s="49" t="s">
        <v>32</v>
      </c>
      <c r="H273" s="48" t="s">
        <v>32</v>
      </c>
      <c r="I273" s="48" t="s">
        <v>32</v>
      </c>
      <c r="J273" s="48" t="s">
        <v>32</v>
      </c>
      <c r="K273" s="48" t="s">
        <v>32</v>
      </c>
      <c r="L273" s="49" t="s">
        <v>32</v>
      </c>
      <c r="M273" s="48" t="s">
        <v>32</v>
      </c>
      <c r="N273" s="48" t="s">
        <v>32</v>
      </c>
      <c r="O273" s="48" t="s">
        <v>32</v>
      </c>
      <c r="P273" s="48" t="s">
        <v>32</v>
      </c>
      <c r="Q273" s="48" t="s">
        <v>32</v>
      </c>
      <c r="R273" s="48" t="s">
        <v>32</v>
      </c>
      <c r="S273" s="48" t="s">
        <v>32</v>
      </c>
      <c r="T273" s="48" t="s">
        <v>32</v>
      </c>
      <c r="U273" s="48" t="s">
        <v>32</v>
      </c>
      <c r="V273" s="48" t="s">
        <v>32</v>
      </c>
      <c r="W273" s="48" t="s">
        <v>32</v>
      </c>
      <c r="X273" s="48" t="s">
        <v>32</v>
      </c>
      <c r="Y273" s="48" t="s">
        <v>32</v>
      </c>
      <c r="Z273" s="48" t="s">
        <v>32</v>
      </c>
      <c r="AA273" s="48" t="s">
        <v>32</v>
      </c>
      <c r="AB273" s="48" t="s">
        <v>32</v>
      </c>
      <c r="AC273" s="48" t="s">
        <v>32</v>
      </c>
      <c r="AD273" s="48" t="s">
        <v>32</v>
      </c>
      <c r="AE273" s="48" t="s">
        <v>32</v>
      </c>
      <c r="AF273" s="48" t="s">
        <v>32</v>
      </c>
      <c r="AG273" s="48" t="s">
        <v>32</v>
      </c>
    </row>
    <row r="274" spans="1:33" s="30" customFormat="1" ht="47.25" x14ac:dyDescent="0.25">
      <c r="A274" s="45" t="s">
        <v>631</v>
      </c>
      <c r="B274" s="65" t="s">
        <v>632</v>
      </c>
      <c r="C274" s="47" t="s">
        <v>31</v>
      </c>
      <c r="D274" s="48">
        <f>SUM(I274,N274,S274,X274,AC274)</f>
        <v>8444.66</v>
      </c>
      <c r="E274" s="48">
        <f>SUM(J274,O274,T274,Y274,AD274)</f>
        <v>8622.2899999999991</v>
      </c>
      <c r="F274" s="48">
        <f>E274-D274</f>
        <v>177.6299999999992</v>
      </c>
      <c r="G274" s="49">
        <f>F274/D274</f>
        <v>2.1034594643241908E-2</v>
      </c>
      <c r="H274" s="48" t="s">
        <v>32</v>
      </c>
      <c r="I274" s="48">
        <v>4628.3</v>
      </c>
      <c r="J274" s="48">
        <v>4407.4399999999996</v>
      </c>
      <c r="K274" s="48">
        <f>J274-I274</f>
        <v>-220.86000000000058</v>
      </c>
      <c r="L274" s="49">
        <f>K274/I274</f>
        <v>-4.7719465030356845E-2</v>
      </c>
      <c r="M274" s="48" t="s">
        <v>32</v>
      </c>
      <c r="N274" s="48">
        <v>631.49</v>
      </c>
      <c r="O274" s="48">
        <v>685.32</v>
      </c>
      <c r="P274" s="48">
        <f>O274-N274</f>
        <v>53.830000000000041</v>
      </c>
      <c r="Q274" s="49">
        <f>P274/N274</f>
        <v>8.5242838366403326E-2</v>
      </c>
      <c r="R274" s="48" t="s">
        <v>32</v>
      </c>
      <c r="S274" s="48">
        <v>2095.37</v>
      </c>
      <c r="T274" s="48">
        <v>2277.6799999999998</v>
      </c>
      <c r="U274" s="48">
        <f>T274-S274</f>
        <v>182.30999999999995</v>
      </c>
      <c r="V274" s="49">
        <f>U274/S274</f>
        <v>8.7006113478765065E-2</v>
      </c>
      <c r="W274" s="48" t="s">
        <v>32</v>
      </c>
      <c r="X274" s="48">
        <v>720.09</v>
      </c>
      <c r="Y274" s="48">
        <v>789.86</v>
      </c>
      <c r="Z274" s="48">
        <f>Y274-X274</f>
        <v>69.769999999999982</v>
      </c>
      <c r="AA274" s="49">
        <f>Z274/X274</f>
        <v>9.6890666444472195E-2</v>
      </c>
      <c r="AB274" s="48" t="s">
        <v>371</v>
      </c>
      <c r="AC274" s="48">
        <v>369.41</v>
      </c>
      <c r="AD274" s="48">
        <v>461.99</v>
      </c>
      <c r="AE274" s="48">
        <f>AD274-AC274</f>
        <v>92.579999999999984</v>
      </c>
      <c r="AF274" s="49">
        <f>AE274/AC274</f>
        <v>0.25061584689098826</v>
      </c>
      <c r="AG274" s="48" t="s">
        <v>60</v>
      </c>
    </row>
    <row r="275" spans="1:33" s="30" customFormat="1" ht="47.25" x14ac:dyDescent="0.25">
      <c r="A275" s="45" t="s">
        <v>633</v>
      </c>
      <c r="B275" s="66" t="s">
        <v>604</v>
      </c>
      <c r="C275" s="47" t="s">
        <v>31</v>
      </c>
      <c r="D275" s="48">
        <f>SUM(I275,N275,S275,X275,AC275)</f>
        <v>7524.1900000000005</v>
      </c>
      <c r="E275" s="48">
        <f>SUM(J275,O275,T275,Y275,AD275)</f>
        <v>5811.47</v>
      </c>
      <c r="F275" s="48">
        <f>E275-D275</f>
        <v>-1712.7200000000003</v>
      </c>
      <c r="G275" s="49">
        <f>F275/D275</f>
        <v>-0.22762848891375684</v>
      </c>
      <c r="H275" s="48" t="s">
        <v>605</v>
      </c>
      <c r="I275" s="48">
        <v>4183.45</v>
      </c>
      <c r="J275" s="48">
        <v>3125.64</v>
      </c>
      <c r="K275" s="48">
        <f>J275-I275</f>
        <v>-1057.81</v>
      </c>
      <c r="L275" s="49">
        <f>K275/I275</f>
        <v>-0.252855896449103</v>
      </c>
      <c r="M275" s="48" t="s">
        <v>605</v>
      </c>
      <c r="N275" s="48">
        <v>516.16</v>
      </c>
      <c r="O275" s="48">
        <v>468.97</v>
      </c>
      <c r="P275" s="48">
        <f>O275-N275</f>
        <v>-47.189999999999941</v>
      </c>
      <c r="Q275" s="49">
        <f>P275/N275</f>
        <v>-9.1425139491630392E-2</v>
      </c>
      <c r="R275" s="48" t="s">
        <v>605</v>
      </c>
      <c r="S275" s="48">
        <v>1921.68</v>
      </c>
      <c r="T275" s="48">
        <v>1363.09</v>
      </c>
      <c r="U275" s="48">
        <f>T275-S275</f>
        <v>-558.59000000000015</v>
      </c>
      <c r="V275" s="49">
        <f>U275/S275</f>
        <v>-0.2906779484617627</v>
      </c>
      <c r="W275" s="48" t="s">
        <v>605</v>
      </c>
      <c r="X275" s="48">
        <v>511.64</v>
      </c>
      <c r="Y275" s="48">
        <v>468.23</v>
      </c>
      <c r="Z275" s="48">
        <f>Y275-X275</f>
        <v>-43.409999999999968</v>
      </c>
      <c r="AA275" s="49">
        <f>Z275/X275</f>
        <v>-8.4844812758971086E-2</v>
      </c>
      <c r="AB275" s="48" t="s">
        <v>605</v>
      </c>
      <c r="AC275" s="48">
        <v>391.26</v>
      </c>
      <c r="AD275" s="48">
        <v>385.54</v>
      </c>
      <c r="AE275" s="48">
        <f>AD275-AC275</f>
        <v>-5.7199999999999704</v>
      </c>
      <c r="AF275" s="49">
        <f>AE275/AC275</f>
        <v>-1.46194346470377E-2</v>
      </c>
      <c r="AG275" s="48" t="s">
        <v>605</v>
      </c>
    </row>
    <row r="276" spans="1:33" s="30" customFormat="1" ht="31.5" x14ac:dyDescent="0.25">
      <c r="A276" s="45" t="s">
        <v>634</v>
      </c>
      <c r="B276" s="62" t="s">
        <v>635</v>
      </c>
      <c r="C276" s="47" t="s">
        <v>31</v>
      </c>
      <c r="D276" s="48" t="s">
        <v>32</v>
      </c>
      <c r="E276" s="48" t="s">
        <v>32</v>
      </c>
      <c r="F276" s="48" t="s">
        <v>32</v>
      </c>
      <c r="G276" s="49" t="s">
        <v>32</v>
      </c>
      <c r="H276" s="48" t="s">
        <v>32</v>
      </c>
      <c r="I276" s="48" t="s">
        <v>32</v>
      </c>
      <c r="J276" s="48" t="s">
        <v>32</v>
      </c>
      <c r="K276" s="48" t="s">
        <v>32</v>
      </c>
      <c r="L276" s="49" t="s">
        <v>32</v>
      </c>
      <c r="M276" s="48" t="s">
        <v>32</v>
      </c>
      <c r="N276" s="48" t="s">
        <v>32</v>
      </c>
      <c r="O276" s="48" t="s">
        <v>32</v>
      </c>
      <c r="P276" s="48" t="s">
        <v>32</v>
      </c>
      <c r="Q276" s="48" t="s">
        <v>32</v>
      </c>
      <c r="R276" s="48" t="s">
        <v>32</v>
      </c>
      <c r="S276" s="48" t="s">
        <v>32</v>
      </c>
      <c r="T276" s="48" t="s">
        <v>32</v>
      </c>
      <c r="U276" s="48" t="s">
        <v>32</v>
      </c>
      <c r="V276" s="48" t="s">
        <v>32</v>
      </c>
      <c r="W276" s="48" t="s">
        <v>32</v>
      </c>
      <c r="X276" s="48" t="s">
        <v>32</v>
      </c>
      <c r="Y276" s="48" t="s">
        <v>32</v>
      </c>
      <c r="Z276" s="48" t="s">
        <v>32</v>
      </c>
      <c r="AA276" s="48" t="s">
        <v>32</v>
      </c>
      <c r="AB276" s="48" t="s">
        <v>32</v>
      </c>
      <c r="AC276" s="48" t="s">
        <v>32</v>
      </c>
      <c r="AD276" s="48" t="s">
        <v>32</v>
      </c>
      <c r="AE276" s="48" t="s">
        <v>32</v>
      </c>
      <c r="AF276" s="48" t="s">
        <v>32</v>
      </c>
      <c r="AG276" s="48" t="s">
        <v>32</v>
      </c>
    </row>
    <row r="277" spans="1:33" s="30" customFormat="1" x14ac:dyDescent="0.25">
      <c r="A277" s="45" t="s">
        <v>636</v>
      </c>
      <c r="B277" s="66" t="s">
        <v>604</v>
      </c>
      <c r="C277" s="47" t="s">
        <v>31</v>
      </c>
      <c r="D277" s="48" t="s">
        <v>32</v>
      </c>
      <c r="E277" s="48" t="s">
        <v>32</v>
      </c>
      <c r="F277" s="48" t="s">
        <v>32</v>
      </c>
      <c r="G277" s="49" t="s">
        <v>32</v>
      </c>
      <c r="H277" s="48" t="s">
        <v>32</v>
      </c>
      <c r="I277" s="48" t="s">
        <v>32</v>
      </c>
      <c r="J277" s="48" t="s">
        <v>32</v>
      </c>
      <c r="K277" s="48" t="s">
        <v>32</v>
      </c>
      <c r="L277" s="49" t="s">
        <v>32</v>
      </c>
      <c r="M277" s="48" t="s">
        <v>32</v>
      </c>
      <c r="N277" s="48" t="s">
        <v>32</v>
      </c>
      <c r="O277" s="48" t="s">
        <v>32</v>
      </c>
      <c r="P277" s="48" t="s">
        <v>32</v>
      </c>
      <c r="Q277" s="48" t="s">
        <v>32</v>
      </c>
      <c r="R277" s="48" t="s">
        <v>32</v>
      </c>
      <c r="S277" s="48" t="s">
        <v>32</v>
      </c>
      <c r="T277" s="48" t="s">
        <v>32</v>
      </c>
      <c r="U277" s="48" t="s">
        <v>32</v>
      </c>
      <c r="V277" s="48" t="s">
        <v>32</v>
      </c>
      <c r="W277" s="48" t="s">
        <v>32</v>
      </c>
      <c r="X277" s="48" t="s">
        <v>32</v>
      </c>
      <c r="Y277" s="48" t="s">
        <v>32</v>
      </c>
      <c r="Z277" s="48" t="s">
        <v>32</v>
      </c>
      <c r="AA277" s="48" t="s">
        <v>32</v>
      </c>
      <c r="AB277" s="48" t="s">
        <v>32</v>
      </c>
      <c r="AC277" s="48" t="s">
        <v>32</v>
      </c>
      <c r="AD277" s="48" t="s">
        <v>32</v>
      </c>
      <c r="AE277" s="48" t="s">
        <v>32</v>
      </c>
      <c r="AF277" s="48" t="s">
        <v>32</v>
      </c>
      <c r="AG277" s="48" t="s">
        <v>32</v>
      </c>
    </row>
    <row r="278" spans="1:33" s="30" customFormat="1" x14ac:dyDescent="0.25">
      <c r="A278" s="45" t="s">
        <v>637</v>
      </c>
      <c r="B278" s="66" t="s">
        <v>64</v>
      </c>
      <c r="C278" s="47" t="s">
        <v>31</v>
      </c>
      <c r="D278" s="48" t="s">
        <v>32</v>
      </c>
      <c r="E278" s="48" t="s">
        <v>32</v>
      </c>
      <c r="F278" s="48" t="s">
        <v>32</v>
      </c>
      <c r="G278" s="49" t="s">
        <v>32</v>
      </c>
      <c r="H278" s="48" t="s">
        <v>32</v>
      </c>
      <c r="I278" s="48" t="s">
        <v>32</v>
      </c>
      <c r="J278" s="48" t="s">
        <v>32</v>
      </c>
      <c r="K278" s="48" t="s">
        <v>32</v>
      </c>
      <c r="L278" s="49" t="s">
        <v>32</v>
      </c>
      <c r="M278" s="48" t="s">
        <v>32</v>
      </c>
      <c r="N278" s="48" t="s">
        <v>32</v>
      </c>
      <c r="O278" s="48" t="s">
        <v>32</v>
      </c>
      <c r="P278" s="48" t="s">
        <v>32</v>
      </c>
      <c r="Q278" s="48" t="s">
        <v>32</v>
      </c>
      <c r="R278" s="48" t="s">
        <v>32</v>
      </c>
      <c r="S278" s="48" t="s">
        <v>32</v>
      </c>
      <c r="T278" s="48" t="s">
        <v>32</v>
      </c>
      <c r="U278" s="48" t="s">
        <v>32</v>
      </c>
      <c r="V278" s="48" t="s">
        <v>32</v>
      </c>
      <c r="W278" s="48" t="s">
        <v>32</v>
      </c>
      <c r="X278" s="48" t="s">
        <v>32</v>
      </c>
      <c r="Y278" s="48" t="s">
        <v>32</v>
      </c>
      <c r="Z278" s="48" t="s">
        <v>32</v>
      </c>
      <c r="AA278" s="48" t="s">
        <v>32</v>
      </c>
      <c r="AB278" s="48" t="s">
        <v>32</v>
      </c>
      <c r="AC278" s="48" t="s">
        <v>32</v>
      </c>
      <c r="AD278" s="48" t="s">
        <v>32</v>
      </c>
      <c r="AE278" s="48" t="s">
        <v>32</v>
      </c>
      <c r="AF278" s="48" t="s">
        <v>32</v>
      </c>
      <c r="AG278" s="48" t="s">
        <v>32</v>
      </c>
    </row>
    <row r="279" spans="1:33" s="30" customFormat="1" x14ac:dyDescent="0.25">
      <c r="A279" s="45" t="s">
        <v>638</v>
      </c>
      <c r="B279" s="67" t="s">
        <v>604</v>
      </c>
      <c r="C279" s="47" t="s">
        <v>31</v>
      </c>
      <c r="D279" s="48" t="s">
        <v>32</v>
      </c>
      <c r="E279" s="48" t="s">
        <v>32</v>
      </c>
      <c r="F279" s="48" t="s">
        <v>32</v>
      </c>
      <c r="G279" s="49" t="s">
        <v>32</v>
      </c>
      <c r="H279" s="48" t="s">
        <v>32</v>
      </c>
      <c r="I279" s="48" t="s">
        <v>32</v>
      </c>
      <c r="J279" s="48" t="s">
        <v>32</v>
      </c>
      <c r="K279" s="48" t="s">
        <v>32</v>
      </c>
      <c r="L279" s="49" t="s">
        <v>32</v>
      </c>
      <c r="M279" s="48" t="s">
        <v>32</v>
      </c>
      <c r="N279" s="48" t="s">
        <v>32</v>
      </c>
      <c r="O279" s="48" t="s">
        <v>32</v>
      </c>
      <c r="P279" s="48" t="s">
        <v>32</v>
      </c>
      <c r="Q279" s="48" t="s">
        <v>32</v>
      </c>
      <c r="R279" s="48" t="s">
        <v>32</v>
      </c>
      <c r="S279" s="48" t="s">
        <v>32</v>
      </c>
      <c r="T279" s="48" t="s">
        <v>32</v>
      </c>
      <c r="U279" s="48" t="s">
        <v>32</v>
      </c>
      <c r="V279" s="48" t="s">
        <v>32</v>
      </c>
      <c r="W279" s="48" t="s">
        <v>32</v>
      </c>
      <c r="X279" s="48" t="s">
        <v>32</v>
      </c>
      <c r="Y279" s="48" t="s">
        <v>32</v>
      </c>
      <c r="Z279" s="48" t="s">
        <v>32</v>
      </c>
      <c r="AA279" s="48" t="s">
        <v>32</v>
      </c>
      <c r="AB279" s="48" t="s">
        <v>32</v>
      </c>
      <c r="AC279" s="48" t="s">
        <v>32</v>
      </c>
      <c r="AD279" s="48" t="s">
        <v>32</v>
      </c>
      <c r="AE279" s="48" t="s">
        <v>32</v>
      </c>
      <c r="AF279" s="48" t="s">
        <v>32</v>
      </c>
      <c r="AG279" s="48" t="s">
        <v>32</v>
      </c>
    </row>
    <row r="280" spans="1:33" s="30" customFormat="1" x14ac:dyDescent="0.25">
      <c r="A280" s="45" t="s">
        <v>639</v>
      </c>
      <c r="B280" s="66" t="s">
        <v>66</v>
      </c>
      <c r="C280" s="47" t="s">
        <v>31</v>
      </c>
      <c r="D280" s="48" t="s">
        <v>32</v>
      </c>
      <c r="E280" s="48" t="s">
        <v>32</v>
      </c>
      <c r="F280" s="48" t="s">
        <v>32</v>
      </c>
      <c r="G280" s="49" t="s">
        <v>32</v>
      </c>
      <c r="H280" s="48" t="s">
        <v>32</v>
      </c>
      <c r="I280" s="48" t="s">
        <v>32</v>
      </c>
      <c r="J280" s="48" t="s">
        <v>32</v>
      </c>
      <c r="K280" s="48" t="s">
        <v>32</v>
      </c>
      <c r="L280" s="49" t="s">
        <v>32</v>
      </c>
      <c r="M280" s="48" t="s">
        <v>32</v>
      </c>
      <c r="N280" s="48" t="s">
        <v>32</v>
      </c>
      <c r="O280" s="48" t="s">
        <v>32</v>
      </c>
      <c r="P280" s="48" t="s">
        <v>32</v>
      </c>
      <c r="Q280" s="48" t="s">
        <v>32</v>
      </c>
      <c r="R280" s="48" t="s">
        <v>32</v>
      </c>
      <c r="S280" s="48" t="s">
        <v>32</v>
      </c>
      <c r="T280" s="48" t="s">
        <v>32</v>
      </c>
      <c r="U280" s="48" t="s">
        <v>32</v>
      </c>
      <c r="V280" s="48" t="s">
        <v>32</v>
      </c>
      <c r="W280" s="48" t="s">
        <v>32</v>
      </c>
      <c r="X280" s="48" t="s">
        <v>32</v>
      </c>
      <c r="Y280" s="48" t="s">
        <v>32</v>
      </c>
      <c r="Z280" s="48" t="s">
        <v>32</v>
      </c>
      <c r="AA280" s="48" t="s">
        <v>32</v>
      </c>
      <c r="AB280" s="48" t="s">
        <v>32</v>
      </c>
      <c r="AC280" s="48" t="s">
        <v>32</v>
      </c>
      <c r="AD280" s="48" t="s">
        <v>32</v>
      </c>
      <c r="AE280" s="48" t="s">
        <v>32</v>
      </c>
      <c r="AF280" s="48" t="s">
        <v>32</v>
      </c>
      <c r="AG280" s="48" t="s">
        <v>32</v>
      </c>
    </row>
    <row r="281" spans="1:33" s="30" customFormat="1" x14ac:dyDescent="0.25">
      <c r="A281" s="45" t="s">
        <v>640</v>
      </c>
      <c r="B281" s="67" t="s">
        <v>604</v>
      </c>
      <c r="C281" s="47" t="s">
        <v>31</v>
      </c>
      <c r="D281" s="48" t="s">
        <v>32</v>
      </c>
      <c r="E281" s="48" t="s">
        <v>32</v>
      </c>
      <c r="F281" s="48" t="s">
        <v>32</v>
      </c>
      <c r="G281" s="49" t="s">
        <v>32</v>
      </c>
      <c r="H281" s="48" t="s">
        <v>32</v>
      </c>
      <c r="I281" s="48" t="s">
        <v>32</v>
      </c>
      <c r="J281" s="48" t="s">
        <v>32</v>
      </c>
      <c r="K281" s="48" t="s">
        <v>32</v>
      </c>
      <c r="L281" s="49" t="s">
        <v>32</v>
      </c>
      <c r="M281" s="48" t="s">
        <v>32</v>
      </c>
      <c r="N281" s="48" t="s">
        <v>32</v>
      </c>
      <c r="O281" s="48" t="s">
        <v>32</v>
      </c>
      <c r="P281" s="48" t="s">
        <v>32</v>
      </c>
      <c r="Q281" s="48" t="s">
        <v>32</v>
      </c>
      <c r="R281" s="48" t="s">
        <v>32</v>
      </c>
      <c r="S281" s="48" t="s">
        <v>32</v>
      </c>
      <c r="T281" s="48" t="s">
        <v>32</v>
      </c>
      <c r="U281" s="48" t="s">
        <v>32</v>
      </c>
      <c r="V281" s="48" t="s">
        <v>32</v>
      </c>
      <c r="W281" s="48" t="s">
        <v>32</v>
      </c>
      <c r="X281" s="48" t="s">
        <v>32</v>
      </c>
      <c r="Y281" s="48" t="s">
        <v>32</v>
      </c>
      <c r="Z281" s="48" t="s">
        <v>32</v>
      </c>
      <c r="AA281" s="48" t="s">
        <v>32</v>
      </c>
      <c r="AB281" s="48" t="s">
        <v>32</v>
      </c>
      <c r="AC281" s="48" t="s">
        <v>32</v>
      </c>
      <c r="AD281" s="48" t="s">
        <v>32</v>
      </c>
      <c r="AE281" s="48" t="s">
        <v>32</v>
      </c>
      <c r="AF281" s="48" t="s">
        <v>32</v>
      </c>
      <c r="AG281" s="48" t="s">
        <v>32</v>
      </c>
    </row>
    <row r="282" spans="1:33" s="30" customFormat="1" ht="330.75" x14ac:dyDescent="0.25">
      <c r="A282" s="45" t="s">
        <v>641</v>
      </c>
      <c r="B282" s="62" t="s">
        <v>642</v>
      </c>
      <c r="C282" s="47" t="s">
        <v>31</v>
      </c>
      <c r="D282" s="48">
        <f t="shared" ref="D282:E287" si="138">SUM(I282,N282,S282,X282,AC282)</f>
        <v>4618.6099999999997</v>
      </c>
      <c r="E282" s="48">
        <f t="shared" si="138"/>
        <v>5393.52</v>
      </c>
      <c r="F282" s="48">
        <f t="shared" ref="F282:F311" si="139">E282-D282</f>
        <v>774.91000000000076</v>
      </c>
      <c r="G282" s="49">
        <f>F282/D282</f>
        <v>0.16777991646837487</v>
      </c>
      <c r="H282" s="48" t="s">
        <v>643</v>
      </c>
      <c r="I282" s="48">
        <v>2380.5</v>
      </c>
      <c r="J282" s="48">
        <v>3566.67</v>
      </c>
      <c r="K282" s="48">
        <f t="shared" ref="K282:K311" si="140">J282-I282</f>
        <v>1186.17</v>
      </c>
      <c r="L282" s="49">
        <f>K282/I282</f>
        <v>0.49828607435412731</v>
      </c>
      <c r="M282" s="48" t="s">
        <v>644</v>
      </c>
      <c r="N282" s="48">
        <v>106.72</v>
      </c>
      <c r="O282" s="48">
        <v>30.66</v>
      </c>
      <c r="P282" s="48">
        <f t="shared" ref="P282:P306" si="141">O282-N282</f>
        <v>-76.06</v>
      </c>
      <c r="Q282" s="49">
        <f>P282/N282</f>
        <v>-0.71270614692653678</v>
      </c>
      <c r="R282" s="48" t="s">
        <v>645</v>
      </c>
      <c r="S282" s="48">
        <v>1019.49</v>
      </c>
      <c r="T282" s="48">
        <v>1117.0999999999999</v>
      </c>
      <c r="U282" s="48">
        <f t="shared" ref="U282:U309" si="142">T282-S282</f>
        <v>97.6099999999999</v>
      </c>
      <c r="V282" s="49">
        <f>U282/S282</f>
        <v>9.574395040657574E-2</v>
      </c>
      <c r="W282" s="48" t="s">
        <v>32</v>
      </c>
      <c r="X282" s="48">
        <v>41.72</v>
      </c>
      <c r="Y282" s="48">
        <v>49.21</v>
      </c>
      <c r="Z282" s="48">
        <f t="shared" ref="Z282:Z309" si="143">Y282-X282</f>
        <v>7.490000000000002</v>
      </c>
      <c r="AA282" s="49">
        <f>Z282/X282</f>
        <v>0.17953020134228193</v>
      </c>
      <c r="AB282" s="48" t="s">
        <v>646</v>
      </c>
      <c r="AC282" s="48">
        <v>1070.18</v>
      </c>
      <c r="AD282" s="48">
        <v>629.88</v>
      </c>
      <c r="AE282" s="48">
        <f t="shared" ref="AE282:AE309" si="144">AD282-AC282</f>
        <v>-440.30000000000007</v>
      </c>
      <c r="AF282" s="49">
        <f>AE282/AC282</f>
        <v>-0.41142611523295153</v>
      </c>
      <c r="AG282" s="48" t="s">
        <v>647</v>
      </c>
    </row>
    <row r="283" spans="1:33" s="30" customFormat="1" ht="47.25" x14ac:dyDescent="0.25">
      <c r="A283" s="45" t="s">
        <v>648</v>
      </c>
      <c r="B283" s="66" t="s">
        <v>604</v>
      </c>
      <c r="C283" s="47" t="s">
        <v>31</v>
      </c>
      <c r="D283" s="48">
        <f t="shared" si="138"/>
        <v>503.43</v>
      </c>
      <c r="E283" s="48">
        <f t="shared" si="138"/>
        <v>650.4799999999999</v>
      </c>
      <c r="F283" s="48">
        <f t="shared" si="139"/>
        <v>147.0499999999999</v>
      </c>
      <c r="G283" s="49">
        <f>F283/D283</f>
        <v>0.29209621993127127</v>
      </c>
      <c r="H283" s="48" t="s">
        <v>605</v>
      </c>
      <c r="I283" s="48">
        <v>374.05</v>
      </c>
      <c r="J283" s="48">
        <v>446</v>
      </c>
      <c r="K283" s="48">
        <f t="shared" si="140"/>
        <v>71.949999999999989</v>
      </c>
      <c r="L283" s="49">
        <f>K283/I283</f>
        <v>0.19235396337388047</v>
      </c>
      <c r="M283" s="48" t="s">
        <v>605</v>
      </c>
      <c r="N283" s="48">
        <v>0</v>
      </c>
      <c r="O283" s="48">
        <v>0</v>
      </c>
      <c r="P283" s="48">
        <f t="shared" si="141"/>
        <v>0</v>
      </c>
      <c r="Q283" s="49">
        <v>0</v>
      </c>
      <c r="R283" s="48" t="s">
        <v>32</v>
      </c>
      <c r="S283" s="48">
        <v>127.22</v>
      </c>
      <c r="T283" s="48">
        <v>194.29</v>
      </c>
      <c r="U283" s="48">
        <f t="shared" si="142"/>
        <v>67.069999999999993</v>
      </c>
      <c r="V283" s="49">
        <f>U283/S283</f>
        <v>0.52719698160666562</v>
      </c>
      <c r="W283" s="48" t="s">
        <v>605</v>
      </c>
      <c r="X283" s="48">
        <v>1.66</v>
      </c>
      <c r="Y283" s="48">
        <v>2.02</v>
      </c>
      <c r="Z283" s="48">
        <f t="shared" si="143"/>
        <v>0.3600000000000001</v>
      </c>
      <c r="AA283" s="49">
        <f>Z283/X283</f>
        <v>0.21686746987951813</v>
      </c>
      <c r="AB283" s="48" t="s">
        <v>605</v>
      </c>
      <c r="AC283" s="48">
        <v>0.5</v>
      </c>
      <c r="AD283" s="48">
        <v>8.17</v>
      </c>
      <c r="AE283" s="48">
        <f t="shared" si="144"/>
        <v>7.67</v>
      </c>
      <c r="AF283" s="49">
        <f>AE283/AC283</f>
        <v>15.34</v>
      </c>
      <c r="AG283" s="48" t="s">
        <v>605</v>
      </c>
    </row>
    <row r="284" spans="1:33" s="30" customFormat="1" ht="63" x14ac:dyDescent="0.25">
      <c r="A284" s="45" t="s">
        <v>649</v>
      </c>
      <c r="B284" s="64" t="s">
        <v>650</v>
      </c>
      <c r="C284" s="47" t="s">
        <v>31</v>
      </c>
      <c r="D284" s="48">
        <f t="shared" si="138"/>
        <v>13294.430000000002</v>
      </c>
      <c r="E284" s="48">
        <f t="shared" si="138"/>
        <v>14665.64</v>
      </c>
      <c r="F284" s="48">
        <f t="shared" si="139"/>
        <v>1371.2099999999973</v>
      </c>
      <c r="G284" s="49">
        <f>F284/D284</f>
        <v>0.10314169167087248</v>
      </c>
      <c r="H284" s="48" t="s">
        <v>651</v>
      </c>
      <c r="I284" s="48">
        <v>6441.1500000000005</v>
      </c>
      <c r="J284" s="48">
        <v>6687.31</v>
      </c>
      <c r="K284" s="48">
        <f t="shared" si="140"/>
        <v>246.15999999999985</v>
      </c>
      <c r="L284" s="49">
        <f>K284/I284</f>
        <v>3.8216778059818483E-2</v>
      </c>
      <c r="M284" s="48" t="s">
        <v>32</v>
      </c>
      <c r="N284" s="48">
        <v>180.77</v>
      </c>
      <c r="O284" s="48">
        <v>300.92</v>
      </c>
      <c r="P284" s="48">
        <f t="shared" si="141"/>
        <v>120.15</v>
      </c>
      <c r="Q284" s="49">
        <f>P284/N284</f>
        <v>0.66465674614150583</v>
      </c>
      <c r="R284" s="48" t="s">
        <v>651</v>
      </c>
      <c r="S284" s="48">
        <v>3217.03</v>
      </c>
      <c r="T284" s="48">
        <v>3866.89</v>
      </c>
      <c r="U284" s="48">
        <f t="shared" si="142"/>
        <v>649.85999999999967</v>
      </c>
      <c r="V284" s="49">
        <f>U284/S284</f>
        <v>0.20200619826361571</v>
      </c>
      <c r="W284" s="48" t="s">
        <v>651</v>
      </c>
      <c r="X284" s="48">
        <v>2439.7800000000002</v>
      </c>
      <c r="Y284" s="48">
        <v>2205.63</v>
      </c>
      <c r="Z284" s="48">
        <f t="shared" si="143"/>
        <v>-234.15000000000009</v>
      </c>
      <c r="AA284" s="49">
        <f>Z284/X284</f>
        <v>-9.5971767946290268E-2</v>
      </c>
      <c r="AB284" s="48" t="s">
        <v>32</v>
      </c>
      <c r="AC284" s="48">
        <v>1015.6999999999999</v>
      </c>
      <c r="AD284" s="48">
        <v>1604.89</v>
      </c>
      <c r="AE284" s="48">
        <f t="shared" si="144"/>
        <v>589.19000000000017</v>
      </c>
      <c r="AF284" s="49">
        <f>AE284/AC284</f>
        <v>0.58008270158511388</v>
      </c>
      <c r="AG284" s="48" t="s">
        <v>652</v>
      </c>
    </row>
    <row r="285" spans="1:33" s="30" customFormat="1" ht="110.25" x14ac:dyDescent="0.25">
      <c r="A285" s="45" t="s">
        <v>653</v>
      </c>
      <c r="B285" s="62" t="s">
        <v>654</v>
      </c>
      <c r="C285" s="47" t="s">
        <v>31</v>
      </c>
      <c r="D285" s="48">
        <f t="shared" si="138"/>
        <v>4351.09</v>
      </c>
      <c r="E285" s="48">
        <f t="shared" si="138"/>
        <v>4532.8500000000004</v>
      </c>
      <c r="F285" s="48">
        <f t="shared" si="139"/>
        <v>181.76000000000022</v>
      </c>
      <c r="G285" s="49">
        <f>F285/D285</f>
        <v>4.1773440678083015E-2</v>
      </c>
      <c r="H285" s="48" t="s">
        <v>32</v>
      </c>
      <c r="I285" s="48">
        <v>2020.22</v>
      </c>
      <c r="J285" s="48">
        <v>2208.62</v>
      </c>
      <c r="K285" s="48">
        <f t="shared" si="140"/>
        <v>188.39999999999986</v>
      </c>
      <c r="L285" s="49">
        <f>K285/I285</f>
        <v>9.325717001118683E-2</v>
      </c>
      <c r="M285" s="48" t="s">
        <v>32</v>
      </c>
      <c r="N285" s="48">
        <v>67.52</v>
      </c>
      <c r="O285" s="48">
        <v>141.15</v>
      </c>
      <c r="P285" s="48">
        <f t="shared" si="141"/>
        <v>73.63000000000001</v>
      </c>
      <c r="Q285" s="49">
        <f>P285/N285</f>
        <v>1.0904917061611377</v>
      </c>
      <c r="R285" s="48" t="s">
        <v>655</v>
      </c>
      <c r="S285" s="48">
        <v>1236.1500000000001</v>
      </c>
      <c r="T285" s="48">
        <v>1110.24</v>
      </c>
      <c r="U285" s="48">
        <f t="shared" si="142"/>
        <v>-125.91000000000008</v>
      </c>
      <c r="V285" s="49">
        <f>U285/S285</f>
        <v>-0.10185657080451407</v>
      </c>
      <c r="W285" s="48" t="s">
        <v>656</v>
      </c>
      <c r="X285" s="48">
        <v>541.98</v>
      </c>
      <c r="Y285" s="48">
        <v>398.23</v>
      </c>
      <c r="Z285" s="48">
        <f t="shared" si="143"/>
        <v>-143.75</v>
      </c>
      <c r="AA285" s="49">
        <f>Z285/X285</f>
        <v>-0.26523118934278017</v>
      </c>
      <c r="AB285" s="48" t="s">
        <v>656</v>
      </c>
      <c r="AC285" s="48">
        <v>485.22</v>
      </c>
      <c r="AD285" s="48">
        <v>674.61</v>
      </c>
      <c r="AE285" s="48">
        <f t="shared" si="144"/>
        <v>189.39</v>
      </c>
      <c r="AF285" s="49">
        <f>AE285/AC285</f>
        <v>0.39031779399035482</v>
      </c>
      <c r="AG285" s="48" t="s">
        <v>657</v>
      </c>
    </row>
    <row r="286" spans="1:33" s="30" customFormat="1" x14ac:dyDescent="0.25">
      <c r="A286" s="45" t="s">
        <v>658</v>
      </c>
      <c r="B286" s="66" t="s">
        <v>604</v>
      </c>
      <c r="C286" s="47" t="s">
        <v>31</v>
      </c>
      <c r="D286" s="48">
        <f t="shared" si="138"/>
        <v>0</v>
      </c>
      <c r="E286" s="48">
        <f t="shared" si="138"/>
        <v>0</v>
      </c>
      <c r="F286" s="48">
        <f t="shared" si="139"/>
        <v>0</v>
      </c>
      <c r="G286" s="49">
        <v>0</v>
      </c>
      <c r="H286" s="48" t="s">
        <v>32</v>
      </c>
      <c r="I286" s="48">
        <v>0</v>
      </c>
      <c r="J286" s="48">
        <v>0</v>
      </c>
      <c r="K286" s="48">
        <f t="shared" si="140"/>
        <v>0</v>
      </c>
      <c r="L286" s="49">
        <v>0</v>
      </c>
      <c r="M286" s="48" t="s">
        <v>32</v>
      </c>
      <c r="N286" s="48">
        <v>0</v>
      </c>
      <c r="O286" s="48">
        <v>0</v>
      </c>
      <c r="P286" s="48">
        <f t="shared" si="141"/>
        <v>0</v>
      </c>
      <c r="Q286" s="49">
        <v>0</v>
      </c>
      <c r="R286" s="48" t="s">
        <v>32</v>
      </c>
      <c r="S286" s="48">
        <v>0</v>
      </c>
      <c r="T286" s="48">
        <v>0</v>
      </c>
      <c r="U286" s="48">
        <f t="shared" si="142"/>
        <v>0</v>
      </c>
      <c r="V286" s="49">
        <v>0</v>
      </c>
      <c r="W286" s="48" t="s">
        <v>32</v>
      </c>
      <c r="X286" s="48">
        <v>0</v>
      </c>
      <c r="Y286" s="48">
        <v>0</v>
      </c>
      <c r="Z286" s="48">
        <f t="shared" si="143"/>
        <v>0</v>
      </c>
      <c r="AA286" s="49">
        <v>0</v>
      </c>
      <c r="AB286" s="48" t="s">
        <v>32</v>
      </c>
      <c r="AC286" s="48">
        <v>0</v>
      </c>
      <c r="AD286" s="48">
        <v>0</v>
      </c>
      <c r="AE286" s="48">
        <f t="shared" si="144"/>
        <v>0</v>
      </c>
      <c r="AF286" s="49">
        <v>0</v>
      </c>
      <c r="AG286" s="48" t="s">
        <v>32</v>
      </c>
    </row>
    <row r="287" spans="1:33" s="30" customFormat="1" ht="31.5" x14ac:dyDescent="0.25">
      <c r="A287" s="45" t="s">
        <v>659</v>
      </c>
      <c r="B287" s="62" t="s">
        <v>660</v>
      </c>
      <c r="C287" s="47" t="s">
        <v>31</v>
      </c>
      <c r="D287" s="48">
        <f t="shared" si="138"/>
        <v>56.03</v>
      </c>
      <c r="E287" s="48">
        <f t="shared" si="138"/>
        <v>65.83</v>
      </c>
      <c r="F287" s="48">
        <f t="shared" si="139"/>
        <v>9.7999999999999972</v>
      </c>
      <c r="G287" s="49">
        <f>F287/D287</f>
        <v>0.17490630019632333</v>
      </c>
      <c r="H287" s="48" t="s">
        <v>661</v>
      </c>
      <c r="I287" s="48">
        <v>40.89</v>
      </c>
      <c r="J287" s="48">
        <v>41.14</v>
      </c>
      <c r="K287" s="48">
        <f t="shared" si="140"/>
        <v>0.25</v>
      </c>
      <c r="L287" s="49">
        <f>K287/I287</f>
        <v>6.1139642944485206E-3</v>
      </c>
      <c r="M287" s="48" t="s">
        <v>32</v>
      </c>
      <c r="N287" s="48">
        <v>2.12</v>
      </c>
      <c r="O287" s="48">
        <v>8.24</v>
      </c>
      <c r="P287" s="48">
        <f t="shared" si="141"/>
        <v>6.12</v>
      </c>
      <c r="Q287" s="49">
        <f>P287/N287</f>
        <v>2.8867924528301887</v>
      </c>
      <c r="R287" s="48" t="s">
        <v>662</v>
      </c>
      <c r="S287" s="48">
        <v>10.25</v>
      </c>
      <c r="T287" s="48">
        <v>9.59</v>
      </c>
      <c r="U287" s="48">
        <f t="shared" si="142"/>
        <v>-0.66000000000000014</v>
      </c>
      <c r="V287" s="49">
        <f>U287/S287</f>
        <v>-6.439024390243904E-2</v>
      </c>
      <c r="W287" s="48" t="s">
        <v>32</v>
      </c>
      <c r="X287" s="48">
        <v>1.7</v>
      </c>
      <c r="Y287" s="48">
        <v>1.33</v>
      </c>
      <c r="Z287" s="48">
        <f t="shared" si="143"/>
        <v>-0.36999999999999988</v>
      </c>
      <c r="AA287" s="49">
        <f>Z287/X287</f>
        <v>-0.21764705882352936</v>
      </c>
      <c r="AB287" s="48" t="s">
        <v>661</v>
      </c>
      <c r="AC287" s="48">
        <v>1.07</v>
      </c>
      <c r="AD287" s="48">
        <v>5.53</v>
      </c>
      <c r="AE287" s="48">
        <f t="shared" si="144"/>
        <v>4.46</v>
      </c>
      <c r="AF287" s="49">
        <f>AE287/AC287</f>
        <v>4.1682242990654199</v>
      </c>
      <c r="AG287" s="48" t="s">
        <v>652</v>
      </c>
    </row>
    <row r="288" spans="1:33" s="30" customFormat="1" ht="189" x14ac:dyDescent="0.25">
      <c r="A288" s="45" t="s">
        <v>663</v>
      </c>
      <c r="B288" s="66" t="s">
        <v>431</v>
      </c>
      <c r="C288" s="47" t="s">
        <v>31</v>
      </c>
      <c r="D288" s="48">
        <v>10.339999999999998</v>
      </c>
      <c r="E288" s="48">
        <f t="shared" ref="E288:E305" si="145">SUM(J288,O288,T288,Y288,AD288)</f>
        <v>32.519999999999996</v>
      </c>
      <c r="F288" s="48">
        <f t="shared" si="139"/>
        <v>22.18</v>
      </c>
      <c r="G288" s="49">
        <f>F288/D288</f>
        <v>2.1450676982591879</v>
      </c>
      <c r="H288" s="48" t="s">
        <v>664</v>
      </c>
      <c r="I288" s="48">
        <v>23.59</v>
      </c>
      <c r="J288" s="48">
        <v>23.08</v>
      </c>
      <c r="K288" s="48">
        <f t="shared" si="140"/>
        <v>-0.51000000000000156</v>
      </c>
      <c r="L288" s="49">
        <f>K288/I288</f>
        <v>-2.1619330224671537E-2</v>
      </c>
      <c r="M288" s="48" t="s">
        <v>32</v>
      </c>
      <c r="N288" s="48">
        <v>0</v>
      </c>
      <c r="O288" s="48">
        <v>8.24</v>
      </c>
      <c r="P288" s="48">
        <f t="shared" si="141"/>
        <v>8.24</v>
      </c>
      <c r="Q288" s="49">
        <v>1</v>
      </c>
      <c r="R288" s="48" t="s">
        <v>664</v>
      </c>
      <c r="S288" s="48">
        <v>0.67</v>
      </c>
      <c r="T288" s="48">
        <v>0.28999999999999998</v>
      </c>
      <c r="U288" s="48">
        <f t="shared" si="142"/>
        <v>-0.38000000000000006</v>
      </c>
      <c r="V288" s="49">
        <f>U288/S288</f>
        <v>-0.56716417910447769</v>
      </c>
      <c r="W288" s="48" t="s">
        <v>665</v>
      </c>
      <c r="X288" s="48">
        <v>0</v>
      </c>
      <c r="Y288" s="48">
        <v>0</v>
      </c>
      <c r="Z288" s="48">
        <f t="shared" si="143"/>
        <v>0</v>
      </c>
      <c r="AA288" s="49">
        <v>0</v>
      </c>
      <c r="AB288" s="48" t="s">
        <v>32</v>
      </c>
      <c r="AC288" s="48">
        <v>0.14000000000000001</v>
      </c>
      <c r="AD288" s="48">
        <v>0.91</v>
      </c>
      <c r="AE288" s="48">
        <f t="shared" si="144"/>
        <v>0.77</v>
      </c>
      <c r="AF288" s="49">
        <f>AE288/AC288</f>
        <v>5.5</v>
      </c>
      <c r="AG288" s="48" t="s">
        <v>665</v>
      </c>
    </row>
    <row r="289" spans="1:33" s="30" customFormat="1" x14ac:dyDescent="0.25">
      <c r="A289" s="45" t="s">
        <v>666</v>
      </c>
      <c r="B289" s="67" t="s">
        <v>604</v>
      </c>
      <c r="C289" s="47" t="s">
        <v>31</v>
      </c>
      <c r="D289" s="48">
        <f>SUM(I289,N289,S289,X289,AC289)</f>
        <v>0</v>
      </c>
      <c r="E289" s="48">
        <f t="shared" si="145"/>
        <v>0</v>
      </c>
      <c r="F289" s="48">
        <f t="shared" si="139"/>
        <v>0</v>
      </c>
      <c r="G289" s="49">
        <v>0</v>
      </c>
      <c r="H289" s="48" t="s">
        <v>32</v>
      </c>
      <c r="I289" s="48">
        <v>0</v>
      </c>
      <c r="J289" s="48">
        <v>0</v>
      </c>
      <c r="K289" s="48">
        <f t="shared" si="140"/>
        <v>0</v>
      </c>
      <c r="L289" s="49">
        <v>0</v>
      </c>
      <c r="M289" s="48" t="s">
        <v>32</v>
      </c>
      <c r="N289" s="48">
        <v>0</v>
      </c>
      <c r="O289" s="48">
        <v>0</v>
      </c>
      <c r="P289" s="48">
        <f t="shared" si="141"/>
        <v>0</v>
      </c>
      <c r="Q289" s="49">
        <v>0</v>
      </c>
      <c r="R289" s="48" t="s">
        <v>32</v>
      </c>
      <c r="S289" s="48">
        <v>0</v>
      </c>
      <c r="T289" s="48">
        <v>0</v>
      </c>
      <c r="U289" s="48">
        <f t="shared" si="142"/>
        <v>0</v>
      </c>
      <c r="V289" s="49">
        <v>0</v>
      </c>
      <c r="W289" s="48" t="s">
        <v>32</v>
      </c>
      <c r="X289" s="48">
        <v>0</v>
      </c>
      <c r="Y289" s="48">
        <v>0</v>
      </c>
      <c r="Z289" s="48">
        <f t="shared" si="143"/>
        <v>0</v>
      </c>
      <c r="AA289" s="49">
        <v>0</v>
      </c>
      <c r="AB289" s="48" t="s">
        <v>32</v>
      </c>
      <c r="AC289" s="48">
        <v>0</v>
      </c>
      <c r="AD289" s="48">
        <v>0</v>
      </c>
      <c r="AE289" s="48">
        <f t="shared" si="144"/>
        <v>0</v>
      </c>
      <c r="AF289" s="49">
        <v>0</v>
      </c>
      <c r="AG289" s="48" t="s">
        <v>32</v>
      </c>
    </row>
    <row r="290" spans="1:33" s="30" customFormat="1" ht="31.5" x14ac:dyDescent="0.25">
      <c r="A290" s="45" t="s">
        <v>667</v>
      </c>
      <c r="B290" s="66" t="s">
        <v>668</v>
      </c>
      <c r="C290" s="47" t="s">
        <v>31</v>
      </c>
      <c r="D290" s="48">
        <v>45.69</v>
      </c>
      <c r="E290" s="48">
        <f t="shared" si="145"/>
        <v>33.309999999999995</v>
      </c>
      <c r="F290" s="48">
        <f t="shared" si="139"/>
        <v>-12.380000000000003</v>
      </c>
      <c r="G290" s="49">
        <f>F290/D290</f>
        <v>-0.27095644561173132</v>
      </c>
      <c r="H290" s="48" t="s">
        <v>661</v>
      </c>
      <c r="I290" s="48">
        <v>17.3</v>
      </c>
      <c r="J290" s="48">
        <v>18.059999999999999</v>
      </c>
      <c r="K290" s="48">
        <f t="shared" si="140"/>
        <v>0.75999999999999801</v>
      </c>
      <c r="L290" s="49">
        <f>K290/I290</f>
        <v>4.393063583815017E-2</v>
      </c>
      <c r="M290" s="48" t="s">
        <v>32</v>
      </c>
      <c r="N290" s="48">
        <v>2.12</v>
      </c>
      <c r="O290" s="48">
        <v>0</v>
      </c>
      <c r="P290" s="48">
        <f t="shared" si="141"/>
        <v>-2.12</v>
      </c>
      <c r="Q290" s="49">
        <f>P290/N290</f>
        <v>-1</v>
      </c>
      <c r="R290" s="48" t="s">
        <v>661</v>
      </c>
      <c r="S290" s="48">
        <v>9.58</v>
      </c>
      <c r="T290" s="48">
        <v>9.3000000000000007</v>
      </c>
      <c r="U290" s="48">
        <f t="shared" si="142"/>
        <v>-0.27999999999999936</v>
      </c>
      <c r="V290" s="49">
        <f>U290/S290</f>
        <v>-2.9227557411273419E-2</v>
      </c>
      <c r="W290" s="48" t="s">
        <v>32</v>
      </c>
      <c r="X290" s="48">
        <v>1.7</v>
      </c>
      <c r="Y290" s="48">
        <v>1.33</v>
      </c>
      <c r="Z290" s="48">
        <f t="shared" si="143"/>
        <v>-0.36999999999999988</v>
      </c>
      <c r="AA290" s="49">
        <f>Z290/X290</f>
        <v>-0.21764705882352936</v>
      </c>
      <c r="AB290" s="48" t="s">
        <v>661</v>
      </c>
      <c r="AC290" s="48">
        <v>0.93</v>
      </c>
      <c r="AD290" s="48">
        <v>4.62</v>
      </c>
      <c r="AE290" s="48">
        <f t="shared" si="144"/>
        <v>3.69</v>
      </c>
      <c r="AF290" s="49">
        <f>AE290/AC290</f>
        <v>3.9677419354838706</v>
      </c>
      <c r="AG290" s="48" t="s">
        <v>669</v>
      </c>
    </row>
    <row r="291" spans="1:33" s="30" customFormat="1" x14ac:dyDescent="0.25">
      <c r="A291" s="45" t="s">
        <v>670</v>
      </c>
      <c r="B291" s="67" t="s">
        <v>604</v>
      </c>
      <c r="C291" s="47" t="s">
        <v>31</v>
      </c>
      <c r="D291" s="48">
        <f t="shared" ref="D291:D305" si="146">SUM(I291,N291,S291,X291,AC291)</f>
        <v>0</v>
      </c>
      <c r="E291" s="48">
        <f t="shared" si="145"/>
        <v>0</v>
      </c>
      <c r="F291" s="48">
        <f t="shared" si="139"/>
        <v>0</v>
      </c>
      <c r="G291" s="49">
        <v>0</v>
      </c>
      <c r="H291" s="48" t="s">
        <v>32</v>
      </c>
      <c r="I291" s="48">
        <v>0</v>
      </c>
      <c r="J291" s="48">
        <v>0</v>
      </c>
      <c r="K291" s="48">
        <f t="shared" si="140"/>
        <v>0</v>
      </c>
      <c r="L291" s="49">
        <v>0</v>
      </c>
      <c r="M291" s="48" t="s">
        <v>32</v>
      </c>
      <c r="N291" s="48">
        <v>0</v>
      </c>
      <c r="O291" s="48">
        <v>0</v>
      </c>
      <c r="P291" s="48">
        <f t="shared" si="141"/>
        <v>0</v>
      </c>
      <c r="Q291" s="49">
        <v>0</v>
      </c>
      <c r="R291" s="48" t="s">
        <v>32</v>
      </c>
      <c r="S291" s="48">
        <v>0</v>
      </c>
      <c r="T291" s="48">
        <v>0</v>
      </c>
      <c r="U291" s="48">
        <f t="shared" si="142"/>
        <v>0</v>
      </c>
      <c r="V291" s="49">
        <v>0</v>
      </c>
      <c r="W291" s="48" t="s">
        <v>32</v>
      </c>
      <c r="X291" s="48">
        <v>0</v>
      </c>
      <c r="Y291" s="48">
        <v>0</v>
      </c>
      <c r="Z291" s="48">
        <f t="shared" si="143"/>
        <v>0</v>
      </c>
      <c r="AA291" s="49">
        <v>0</v>
      </c>
      <c r="AB291" s="48" t="s">
        <v>32</v>
      </c>
      <c r="AC291" s="48">
        <v>0</v>
      </c>
      <c r="AD291" s="48">
        <v>0</v>
      </c>
      <c r="AE291" s="48">
        <f t="shared" si="144"/>
        <v>0</v>
      </c>
      <c r="AF291" s="49">
        <v>0</v>
      </c>
      <c r="AG291" s="48" t="s">
        <v>32</v>
      </c>
    </row>
    <row r="292" spans="1:33" s="30" customFormat="1" ht="31.5" x14ac:dyDescent="0.25">
      <c r="A292" s="45" t="s">
        <v>671</v>
      </c>
      <c r="B292" s="62" t="s">
        <v>672</v>
      </c>
      <c r="C292" s="47" t="s">
        <v>31</v>
      </c>
      <c r="D292" s="48">
        <f t="shared" si="146"/>
        <v>0</v>
      </c>
      <c r="E292" s="48">
        <f t="shared" si="145"/>
        <v>0</v>
      </c>
      <c r="F292" s="48">
        <f t="shared" si="139"/>
        <v>0</v>
      </c>
      <c r="G292" s="49">
        <v>0</v>
      </c>
      <c r="H292" s="48" t="s">
        <v>32</v>
      </c>
      <c r="I292" s="48">
        <v>0</v>
      </c>
      <c r="J292" s="48">
        <v>0</v>
      </c>
      <c r="K292" s="48">
        <f t="shared" si="140"/>
        <v>0</v>
      </c>
      <c r="L292" s="49">
        <v>0</v>
      </c>
      <c r="M292" s="48" t="s">
        <v>32</v>
      </c>
      <c r="N292" s="48">
        <v>0</v>
      </c>
      <c r="O292" s="48">
        <v>0</v>
      </c>
      <c r="P292" s="48">
        <f t="shared" si="141"/>
        <v>0</v>
      </c>
      <c r="Q292" s="49">
        <v>0</v>
      </c>
      <c r="R292" s="48" t="s">
        <v>32</v>
      </c>
      <c r="S292" s="48">
        <v>0</v>
      </c>
      <c r="T292" s="48">
        <v>0</v>
      </c>
      <c r="U292" s="48">
        <f t="shared" si="142"/>
        <v>0</v>
      </c>
      <c r="V292" s="49">
        <v>0</v>
      </c>
      <c r="W292" s="48" t="s">
        <v>32</v>
      </c>
      <c r="X292" s="48">
        <v>0</v>
      </c>
      <c r="Y292" s="48">
        <v>0</v>
      </c>
      <c r="Z292" s="48">
        <f t="shared" si="143"/>
        <v>0</v>
      </c>
      <c r="AA292" s="49">
        <v>0</v>
      </c>
      <c r="AB292" s="48" t="s">
        <v>32</v>
      </c>
      <c r="AC292" s="48">
        <v>0</v>
      </c>
      <c r="AD292" s="48">
        <v>0</v>
      </c>
      <c r="AE292" s="48">
        <f t="shared" si="144"/>
        <v>0</v>
      </c>
      <c r="AF292" s="49">
        <v>0</v>
      </c>
      <c r="AG292" s="48" t="s">
        <v>32</v>
      </c>
    </row>
    <row r="293" spans="1:33" s="30" customFormat="1" x14ac:dyDescent="0.25">
      <c r="A293" s="45" t="s">
        <v>673</v>
      </c>
      <c r="B293" s="66" t="s">
        <v>604</v>
      </c>
      <c r="C293" s="47" t="s">
        <v>31</v>
      </c>
      <c r="D293" s="48">
        <f t="shared" si="146"/>
        <v>0</v>
      </c>
      <c r="E293" s="48">
        <f t="shared" si="145"/>
        <v>0</v>
      </c>
      <c r="F293" s="48">
        <f t="shared" si="139"/>
        <v>0</v>
      </c>
      <c r="G293" s="49">
        <v>0</v>
      </c>
      <c r="H293" s="48" t="s">
        <v>32</v>
      </c>
      <c r="I293" s="48">
        <v>0</v>
      </c>
      <c r="J293" s="48">
        <v>0</v>
      </c>
      <c r="K293" s="48">
        <f t="shared" si="140"/>
        <v>0</v>
      </c>
      <c r="L293" s="49">
        <v>0</v>
      </c>
      <c r="M293" s="48" t="s">
        <v>32</v>
      </c>
      <c r="N293" s="48">
        <v>0</v>
      </c>
      <c r="O293" s="48">
        <v>0</v>
      </c>
      <c r="P293" s="48">
        <f t="shared" si="141"/>
        <v>0</v>
      </c>
      <c r="Q293" s="49">
        <v>0</v>
      </c>
      <c r="R293" s="48" t="s">
        <v>32</v>
      </c>
      <c r="S293" s="48">
        <v>0</v>
      </c>
      <c r="T293" s="48">
        <v>0</v>
      </c>
      <c r="U293" s="48">
        <f t="shared" si="142"/>
        <v>0</v>
      </c>
      <c r="V293" s="49">
        <v>0</v>
      </c>
      <c r="W293" s="48" t="s">
        <v>32</v>
      </c>
      <c r="X293" s="48">
        <v>0</v>
      </c>
      <c r="Y293" s="48">
        <v>0</v>
      </c>
      <c r="Z293" s="48">
        <f t="shared" si="143"/>
        <v>0</v>
      </c>
      <c r="AA293" s="49">
        <v>0</v>
      </c>
      <c r="AB293" s="48" t="s">
        <v>32</v>
      </c>
      <c r="AC293" s="48">
        <v>0</v>
      </c>
      <c r="AD293" s="48">
        <v>0</v>
      </c>
      <c r="AE293" s="48">
        <f t="shared" si="144"/>
        <v>0</v>
      </c>
      <c r="AF293" s="49">
        <v>0</v>
      </c>
      <c r="AG293" s="48" t="s">
        <v>32</v>
      </c>
    </row>
    <row r="294" spans="1:33" s="30" customFormat="1" x14ac:dyDescent="0.25">
      <c r="A294" s="45" t="s">
        <v>674</v>
      </c>
      <c r="B294" s="62" t="s">
        <v>675</v>
      </c>
      <c r="C294" s="47" t="s">
        <v>31</v>
      </c>
      <c r="D294" s="48">
        <f t="shared" si="146"/>
        <v>0</v>
      </c>
      <c r="E294" s="48">
        <f t="shared" si="145"/>
        <v>0</v>
      </c>
      <c r="F294" s="48">
        <f t="shared" si="139"/>
        <v>0</v>
      </c>
      <c r="G294" s="49">
        <v>0</v>
      </c>
      <c r="H294" s="48" t="s">
        <v>32</v>
      </c>
      <c r="I294" s="48">
        <v>0</v>
      </c>
      <c r="J294" s="48">
        <v>0</v>
      </c>
      <c r="K294" s="48">
        <f t="shared" si="140"/>
        <v>0</v>
      </c>
      <c r="L294" s="49">
        <v>0</v>
      </c>
      <c r="M294" s="48" t="s">
        <v>32</v>
      </c>
      <c r="N294" s="48">
        <v>0</v>
      </c>
      <c r="O294" s="48">
        <v>0</v>
      </c>
      <c r="P294" s="48">
        <f t="shared" si="141"/>
        <v>0</v>
      </c>
      <c r="Q294" s="49">
        <v>0</v>
      </c>
      <c r="R294" s="48" t="s">
        <v>32</v>
      </c>
      <c r="S294" s="48">
        <v>0</v>
      </c>
      <c r="T294" s="48">
        <v>0</v>
      </c>
      <c r="U294" s="48">
        <f t="shared" si="142"/>
        <v>0</v>
      </c>
      <c r="V294" s="49">
        <v>0</v>
      </c>
      <c r="W294" s="48" t="s">
        <v>32</v>
      </c>
      <c r="X294" s="48">
        <v>0</v>
      </c>
      <c r="Y294" s="48">
        <v>0</v>
      </c>
      <c r="Z294" s="48">
        <f t="shared" si="143"/>
        <v>0</v>
      </c>
      <c r="AA294" s="49">
        <v>0</v>
      </c>
      <c r="AB294" s="48" t="s">
        <v>32</v>
      </c>
      <c r="AC294" s="48">
        <v>0</v>
      </c>
      <c r="AD294" s="48">
        <v>0</v>
      </c>
      <c r="AE294" s="48">
        <f t="shared" si="144"/>
        <v>0</v>
      </c>
      <c r="AF294" s="49">
        <v>0</v>
      </c>
      <c r="AG294" s="48" t="s">
        <v>32</v>
      </c>
    </row>
    <row r="295" spans="1:33" s="30" customFormat="1" x14ac:dyDescent="0.25">
      <c r="A295" s="45" t="s">
        <v>676</v>
      </c>
      <c r="B295" s="66" t="s">
        <v>604</v>
      </c>
      <c r="C295" s="47" t="s">
        <v>31</v>
      </c>
      <c r="D295" s="48">
        <f t="shared" si="146"/>
        <v>0</v>
      </c>
      <c r="E295" s="48">
        <f t="shared" si="145"/>
        <v>0</v>
      </c>
      <c r="F295" s="48">
        <f t="shared" si="139"/>
        <v>0</v>
      </c>
      <c r="G295" s="49">
        <v>0</v>
      </c>
      <c r="H295" s="48" t="s">
        <v>32</v>
      </c>
      <c r="I295" s="48">
        <v>0</v>
      </c>
      <c r="J295" s="48">
        <v>0</v>
      </c>
      <c r="K295" s="48">
        <f t="shared" si="140"/>
        <v>0</v>
      </c>
      <c r="L295" s="49">
        <v>0</v>
      </c>
      <c r="M295" s="48" t="s">
        <v>32</v>
      </c>
      <c r="N295" s="48">
        <v>0</v>
      </c>
      <c r="O295" s="48">
        <v>0</v>
      </c>
      <c r="P295" s="48">
        <f t="shared" si="141"/>
        <v>0</v>
      </c>
      <c r="Q295" s="49">
        <v>0</v>
      </c>
      <c r="R295" s="48" t="s">
        <v>32</v>
      </c>
      <c r="S295" s="48">
        <v>0</v>
      </c>
      <c r="T295" s="48">
        <v>0</v>
      </c>
      <c r="U295" s="48">
        <f t="shared" si="142"/>
        <v>0</v>
      </c>
      <c r="V295" s="49">
        <v>0</v>
      </c>
      <c r="W295" s="48" t="s">
        <v>32</v>
      </c>
      <c r="X295" s="48">
        <v>0</v>
      </c>
      <c r="Y295" s="48">
        <v>0</v>
      </c>
      <c r="Z295" s="48">
        <f t="shared" si="143"/>
        <v>0</v>
      </c>
      <c r="AA295" s="49">
        <v>0</v>
      </c>
      <c r="AB295" s="48" t="s">
        <v>32</v>
      </c>
      <c r="AC295" s="48">
        <v>0</v>
      </c>
      <c r="AD295" s="48">
        <v>0</v>
      </c>
      <c r="AE295" s="48">
        <f t="shared" si="144"/>
        <v>0</v>
      </c>
      <c r="AF295" s="49">
        <v>0</v>
      </c>
      <c r="AG295" s="48" t="s">
        <v>32</v>
      </c>
    </row>
    <row r="296" spans="1:33" s="30" customFormat="1" x14ac:dyDescent="0.25">
      <c r="A296" s="45" t="s">
        <v>677</v>
      </c>
      <c r="B296" s="62" t="s">
        <v>678</v>
      </c>
      <c r="C296" s="47" t="s">
        <v>31</v>
      </c>
      <c r="D296" s="48">
        <f t="shared" si="146"/>
        <v>424.67999999999995</v>
      </c>
      <c r="E296" s="48">
        <f t="shared" si="145"/>
        <v>441.62</v>
      </c>
      <c r="F296" s="48">
        <f t="shared" si="139"/>
        <v>16.940000000000055</v>
      </c>
      <c r="G296" s="49">
        <f>F296/D296</f>
        <v>3.9888857492700519E-2</v>
      </c>
      <c r="H296" s="48" t="s">
        <v>32</v>
      </c>
      <c r="I296" s="48">
        <v>206.06</v>
      </c>
      <c r="J296" s="48">
        <v>208.7</v>
      </c>
      <c r="K296" s="48">
        <f t="shared" si="140"/>
        <v>2.6399999999999864</v>
      </c>
      <c r="L296" s="49">
        <f>K296/I296</f>
        <v>1.2811802387654015E-2</v>
      </c>
      <c r="M296" s="48" t="s">
        <v>32</v>
      </c>
      <c r="N296" s="48">
        <v>7.89</v>
      </c>
      <c r="O296" s="48">
        <v>8.75</v>
      </c>
      <c r="P296" s="48">
        <f t="shared" si="141"/>
        <v>0.86000000000000032</v>
      </c>
      <c r="Q296" s="49">
        <f>P296/N296</f>
        <v>0.10899873257287711</v>
      </c>
      <c r="R296" s="48" t="s">
        <v>679</v>
      </c>
      <c r="S296" s="48">
        <v>108.7</v>
      </c>
      <c r="T296" s="48">
        <v>113.48</v>
      </c>
      <c r="U296" s="48">
        <f t="shared" si="142"/>
        <v>4.7800000000000011</v>
      </c>
      <c r="V296" s="49">
        <f>U296/S296</f>
        <v>4.3974241030358796E-2</v>
      </c>
      <c r="W296" s="48" t="s">
        <v>32</v>
      </c>
      <c r="X296" s="48">
        <v>44.28</v>
      </c>
      <c r="Y296" s="48">
        <v>48.05</v>
      </c>
      <c r="Z296" s="48">
        <f t="shared" si="143"/>
        <v>3.769999999999996</v>
      </c>
      <c r="AA296" s="49">
        <f>Z296/X296</f>
        <v>8.5140018066847248E-2</v>
      </c>
      <c r="AB296" s="48" t="s">
        <v>371</v>
      </c>
      <c r="AC296" s="48">
        <v>57.75</v>
      </c>
      <c r="AD296" s="48">
        <v>62.64</v>
      </c>
      <c r="AE296" s="48">
        <f t="shared" si="144"/>
        <v>4.8900000000000006</v>
      </c>
      <c r="AF296" s="49">
        <f>AE296/AC296</f>
        <v>8.4675324675324681E-2</v>
      </c>
      <c r="AG296" s="48" t="s">
        <v>32</v>
      </c>
    </row>
    <row r="297" spans="1:33" s="30" customFormat="1" x14ac:dyDescent="0.25">
      <c r="A297" s="45" t="s">
        <v>680</v>
      </c>
      <c r="B297" s="66" t="s">
        <v>604</v>
      </c>
      <c r="C297" s="47" t="s">
        <v>31</v>
      </c>
      <c r="D297" s="48">
        <f t="shared" si="146"/>
        <v>0</v>
      </c>
      <c r="E297" s="48">
        <f t="shared" si="145"/>
        <v>0</v>
      </c>
      <c r="F297" s="48">
        <f t="shared" si="139"/>
        <v>0</v>
      </c>
      <c r="G297" s="49">
        <v>0</v>
      </c>
      <c r="H297" s="48" t="s">
        <v>32</v>
      </c>
      <c r="I297" s="48">
        <v>0</v>
      </c>
      <c r="J297" s="48">
        <v>0</v>
      </c>
      <c r="K297" s="48">
        <f t="shared" si="140"/>
        <v>0</v>
      </c>
      <c r="L297" s="49">
        <v>0</v>
      </c>
      <c r="M297" s="48" t="s">
        <v>32</v>
      </c>
      <c r="N297" s="48">
        <v>0</v>
      </c>
      <c r="O297" s="48">
        <v>0</v>
      </c>
      <c r="P297" s="48">
        <f t="shared" si="141"/>
        <v>0</v>
      </c>
      <c r="Q297" s="49">
        <v>0</v>
      </c>
      <c r="R297" s="48" t="s">
        <v>32</v>
      </c>
      <c r="S297" s="48">
        <v>0</v>
      </c>
      <c r="T297" s="48">
        <v>0</v>
      </c>
      <c r="U297" s="48">
        <f t="shared" si="142"/>
        <v>0</v>
      </c>
      <c r="V297" s="49">
        <v>0</v>
      </c>
      <c r="W297" s="48" t="s">
        <v>32</v>
      </c>
      <c r="X297" s="48">
        <v>0</v>
      </c>
      <c r="Y297" s="48">
        <v>0</v>
      </c>
      <c r="Z297" s="48">
        <f t="shared" si="143"/>
        <v>0</v>
      </c>
      <c r="AA297" s="49">
        <v>0</v>
      </c>
      <c r="AB297" s="48" t="s">
        <v>32</v>
      </c>
      <c r="AC297" s="48">
        <v>0</v>
      </c>
      <c r="AD297" s="48">
        <v>0</v>
      </c>
      <c r="AE297" s="48">
        <f t="shared" si="144"/>
        <v>0</v>
      </c>
      <c r="AF297" s="49">
        <v>0</v>
      </c>
      <c r="AG297" s="48" t="s">
        <v>32</v>
      </c>
    </row>
    <row r="298" spans="1:33" s="30" customFormat="1" x14ac:dyDescent="0.25">
      <c r="A298" s="45" t="s">
        <v>681</v>
      </c>
      <c r="B298" s="62" t="s">
        <v>682</v>
      </c>
      <c r="C298" s="47" t="s">
        <v>31</v>
      </c>
      <c r="D298" s="48">
        <f t="shared" si="146"/>
        <v>1502.1599999999999</v>
      </c>
      <c r="E298" s="48">
        <f t="shared" si="145"/>
        <v>1363.27</v>
      </c>
      <c r="F298" s="48">
        <f t="shared" si="139"/>
        <v>-138.88999999999987</v>
      </c>
      <c r="G298" s="49">
        <f>F298/D298</f>
        <v>-9.2460190658784608E-2</v>
      </c>
      <c r="H298" s="48" t="s">
        <v>32</v>
      </c>
      <c r="I298" s="48">
        <v>747.46</v>
      </c>
      <c r="J298" s="48">
        <v>675.74</v>
      </c>
      <c r="K298" s="48">
        <f t="shared" si="140"/>
        <v>-71.720000000000027</v>
      </c>
      <c r="L298" s="49">
        <f>K298/I298</f>
        <v>-9.5951622829315311E-2</v>
      </c>
      <c r="M298" s="48" t="s">
        <v>32</v>
      </c>
      <c r="N298" s="48">
        <v>12.88</v>
      </c>
      <c r="O298" s="48">
        <v>14.24</v>
      </c>
      <c r="P298" s="48">
        <f t="shared" si="141"/>
        <v>1.3599999999999994</v>
      </c>
      <c r="Q298" s="49">
        <f>P298/N298</f>
        <v>0.10559006211180119</v>
      </c>
      <c r="R298" s="48" t="s">
        <v>683</v>
      </c>
      <c r="S298" s="48">
        <v>442.12</v>
      </c>
      <c r="T298" s="48">
        <v>391.42</v>
      </c>
      <c r="U298" s="48">
        <f t="shared" si="142"/>
        <v>-50.699999999999989</v>
      </c>
      <c r="V298" s="49">
        <f>U298/S298</f>
        <v>-0.11467474893694017</v>
      </c>
      <c r="W298" s="48" t="s">
        <v>684</v>
      </c>
      <c r="X298" s="48">
        <v>134.88999999999999</v>
      </c>
      <c r="Y298" s="48">
        <v>135.30000000000001</v>
      </c>
      <c r="Z298" s="48">
        <f t="shared" si="143"/>
        <v>0.41000000000002501</v>
      </c>
      <c r="AA298" s="49">
        <f>Z298/X298</f>
        <v>3.0395136778117358E-3</v>
      </c>
      <c r="AB298" s="48" t="s">
        <v>32</v>
      </c>
      <c r="AC298" s="48">
        <v>164.81</v>
      </c>
      <c r="AD298" s="48">
        <v>146.57</v>
      </c>
      <c r="AE298" s="48">
        <f t="shared" si="144"/>
        <v>-18.240000000000009</v>
      </c>
      <c r="AF298" s="49">
        <f>AE298/AC298</f>
        <v>-0.11067289606213221</v>
      </c>
      <c r="AG298" s="48" t="s">
        <v>684</v>
      </c>
    </row>
    <row r="299" spans="1:33" s="30" customFormat="1" x14ac:dyDescent="0.25">
      <c r="A299" s="45" t="s">
        <v>685</v>
      </c>
      <c r="B299" s="66" t="s">
        <v>604</v>
      </c>
      <c r="C299" s="47" t="s">
        <v>31</v>
      </c>
      <c r="D299" s="48">
        <f t="shared" si="146"/>
        <v>0</v>
      </c>
      <c r="E299" s="48">
        <f t="shared" si="145"/>
        <v>0</v>
      </c>
      <c r="F299" s="48">
        <f t="shared" si="139"/>
        <v>0</v>
      </c>
      <c r="G299" s="49">
        <v>0</v>
      </c>
      <c r="H299" s="48" t="s">
        <v>32</v>
      </c>
      <c r="I299" s="48">
        <v>0</v>
      </c>
      <c r="J299" s="48">
        <v>0</v>
      </c>
      <c r="K299" s="48">
        <f t="shared" si="140"/>
        <v>0</v>
      </c>
      <c r="L299" s="49">
        <v>0</v>
      </c>
      <c r="M299" s="48" t="s">
        <v>32</v>
      </c>
      <c r="N299" s="48">
        <v>0</v>
      </c>
      <c r="O299" s="48">
        <v>0</v>
      </c>
      <c r="P299" s="48">
        <f t="shared" si="141"/>
        <v>0</v>
      </c>
      <c r="Q299" s="49">
        <v>0</v>
      </c>
      <c r="R299" s="48" t="s">
        <v>32</v>
      </c>
      <c r="S299" s="48">
        <v>0</v>
      </c>
      <c r="T299" s="48">
        <v>0</v>
      </c>
      <c r="U299" s="48">
        <f t="shared" si="142"/>
        <v>0</v>
      </c>
      <c r="V299" s="49">
        <v>0</v>
      </c>
      <c r="W299" s="48" t="s">
        <v>32</v>
      </c>
      <c r="X299" s="48">
        <v>0</v>
      </c>
      <c r="Y299" s="48">
        <v>0</v>
      </c>
      <c r="Z299" s="48">
        <f t="shared" si="143"/>
        <v>0</v>
      </c>
      <c r="AA299" s="49">
        <v>0</v>
      </c>
      <c r="AB299" s="48" t="s">
        <v>32</v>
      </c>
      <c r="AC299" s="48">
        <v>0</v>
      </c>
      <c r="AD299" s="48">
        <v>0</v>
      </c>
      <c r="AE299" s="48">
        <f t="shared" si="144"/>
        <v>0</v>
      </c>
      <c r="AF299" s="49">
        <v>0</v>
      </c>
      <c r="AG299" s="48" t="s">
        <v>32</v>
      </c>
    </row>
    <row r="300" spans="1:33" s="30" customFormat="1" ht="47.25" x14ac:dyDescent="0.25">
      <c r="A300" s="45" t="s">
        <v>686</v>
      </c>
      <c r="B300" s="62" t="s">
        <v>687</v>
      </c>
      <c r="C300" s="47" t="s">
        <v>31</v>
      </c>
      <c r="D300" s="48">
        <f t="shared" si="146"/>
        <v>421.65999999999997</v>
      </c>
      <c r="E300" s="48">
        <f t="shared" si="145"/>
        <v>722.02</v>
      </c>
      <c r="F300" s="48">
        <f t="shared" si="139"/>
        <v>300.36</v>
      </c>
      <c r="G300" s="49">
        <f>F300/D300</f>
        <v>0.71232746762794674</v>
      </c>
      <c r="H300" s="48" t="s">
        <v>688</v>
      </c>
      <c r="I300" s="48">
        <v>195.59</v>
      </c>
      <c r="J300" s="48">
        <v>366.93</v>
      </c>
      <c r="K300" s="48">
        <f t="shared" si="140"/>
        <v>171.34</v>
      </c>
      <c r="L300" s="49">
        <f>K300/I300</f>
        <v>0.87601615624520679</v>
      </c>
      <c r="M300" s="48" t="s">
        <v>688</v>
      </c>
      <c r="N300" s="48">
        <v>3.15</v>
      </c>
      <c r="O300" s="48">
        <v>2.74</v>
      </c>
      <c r="P300" s="48">
        <f t="shared" si="141"/>
        <v>-0.4099999999999997</v>
      </c>
      <c r="Q300" s="49">
        <f>P300/N300</f>
        <v>-0.13015873015873006</v>
      </c>
      <c r="R300" s="48" t="s">
        <v>625</v>
      </c>
      <c r="S300" s="48">
        <v>216.02</v>
      </c>
      <c r="T300" s="48">
        <v>351.18</v>
      </c>
      <c r="U300" s="48">
        <f t="shared" si="142"/>
        <v>135.16</v>
      </c>
      <c r="V300" s="49">
        <f>U300/S300</f>
        <v>0.62568280714748625</v>
      </c>
      <c r="W300" s="48" t="s">
        <v>688</v>
      </c>
      <c r="X300" s="48">
        <v>6.9</v>
      </c>
      <c r="Y300" s="48">
        <v>1.05</v>
      </c>
      <c r="Z300" s="48">
        <f t="shared" si="143"/>
        <v>-5.8500000000000005</v>
      </c>
      <c r="AA300" s="49">
        <f>Z300/X300</f>
        <v>-0.84782608695652173</v>
      </c>
      <c r="AB300" s="48" t="s">
        <v>688</v>
      </c>
      <c r="AC300" s="48">
        <v>0</v>
      </c>
      <c r="AD300" s="48">
        <v>0.12</v>
      </c>
      <c r="AE300" s="48">
        <f t="shared" si="144"/>
        <v>0.12</v>
      </c>
      <c r="AF300" s="49">
        <v>1</v>
      </c>
      <c r="AG300" s="48" t="s">
        <v>625</v>
      </c>
    </row>
    <row r="301" spans="1:33" s="30" customFormat="1" x14ac:dyDescent="0.25">
      <c r="A301" s="45" t="s">
        <v>689</v>
      </c>
      <c r="B301" s="66" t="s">
        <v>604</v>
      </c>
      <c r="C301" s="47" t="s">
        <v>31</v>
      </c>
      <c r="D301" s="48">
        <f t="shared" si="146"/>
        <v>0</v>
      </c>
      <c r="E301" s="48">
        <f t="shared" si="145"/>
        <v>0</v>
      </c>
      <c r="F301" s="48">
        <f t="shared" si="139"/>
        <v>0</v>
      </c>
      <c r="G301" s="49">
        <v>0</v>
      </c>
      <c r="H301" s="48" t="s">
        <v>32</v>
      </c>
      <c r="I301" s="48">
        <v>0</v>
      </c>
      <c r="J301" s="48">
        <v>0</v>
      </c>
      <c r="K301" s="48">
        <f t="shared" si="140"/>
        <v>0</v>
      </c>
      <c r="L301" s="49">
        <v>0</v>
      </c>
      <c r="M301" s="48" t="s">
        <v>32</v>
      </c>
      <c r="N301" s="48">
        <v>0</v>
      </c>
      <c r="O301" s="48">
        <v>0</v>
      </c>
      <c r="P301" s="48">
        <f t="shared" si="141"/>
        <v>0</v>
      </c>
      <c r="Q301" s="49">
        <v>0</v>
      </c>
      <c r="R301" s="48" t="s">
        <v>32</v>
      </c>
      <c r="S301" s="48">
        <v>0</v>
      </c>
      <c r="T301" s="48">
        <v>0</v>
      </c>
      <c r="U301" s="48">
        <f t="shared" si="142"/>
        <v>0</v>
      </c>
      <c r="V301" s="49">
        <v>0</v>
      </c>
      <c r="W301" s="48" t="s">
        <v>32</v>
      </c>
      <c r="X301" s="48">
        <v>0</v>
      </c>
      <c r="Y301" s="48">
        <v>0</v>
      </c>
      <c r="Z301" s="48">
        <f t="shared" si="143"/>
        <v>0</v>
      </c>
      <c r="AA301" s="49">
        <v>0</v>
      </c>
      <c r="AB301" s="48" t="s">
        <v>32</v>
      </c>
      <c r="AC301" s="48">
        <v>0</v>
      </c>
      <c r="AD301" s="48">
        <v>0</v>
      </c>
      <c r="AE301" s="48">
        <f t="shared" si="144"/>
        <v>0</v>
      </c>
      <c r="AF301" s="49">
        <v>0</v>
      </c>
      <c r="AG301" s="48" t="s">
        <v>32</v>
      </c>
    </row>
    <row r="302" spans="1:33" s="30" customFormat="1" ht="31.5" x14ac:dyDescent="0.25">
      <c r="A302" s="45" t="s">
        <v>690</v>
      </c>
      <c r="B302" s="62" t="s">
        <v>691</v>
      </c>
      <c r="C302" s="47" t="s">
        <v>31</v>
      </c>
      <c r="D302" s="48">
        <f t="shared" si="146"/>
        <v>372.02</v>
      </c>
      <c r="E302" s="48">
        <f t="shared" si="145"/>
        <v>499.15</v>
      </c>
      <c r="F302" s="48">
        <f t="shared" si="139"/>
        <v>127.13</v>
      </c>
      <c r="G302" s="49">
        <f>F302/D302</f>
        <v>0.34172893930433851</v>
      </c>
      <c r="H302" s="48" t="s">
        <v>692</v>
      </c>
      <c r="I302" s="48">
        <v>251.82</v>
      </c>
      <c r="J302" s="48">
        <v>273.23</v>
      </c>
      <c r="K302" s="48">
        <f t="shared" si="140"/>
        <v>21.410000000000025</v>
      </c>
      <c r="L302" s="49">
        <f>K302/I302</f>
        <v>8.5021046779445733E-2</v>
      </c>
      <c r="M302" s="48" t="s">
        <v>692</v>
      </c>
      <c r="N302" s="48">
        <v>0</v>
      </c>
      <c r="O302" s="48">
        <v>13.24</v>
      </c>
      <c r="P302" s="48">
        <f t="shared" si="141"/>
        <v>13.24</v>
      </c>
      <c r="Q302" s="49">
        <v>1</v>
      </c>
      <c r="R302" s="48" t="s">
        <v>692</v>
      </c>
      <c r="S302" s="48">
        <v>91.8</v>
      </c>
      <c r="T302" s="48">
        <v>78.28</v>
      </c>
      <c r="U302" s="48">
        <f t="shared" si="142"/>
        <v>-13.519999999999996</v>
      </c>
      <c r="V302" s="49">
        <f>U302/S302</f>
        <v>-0.147276688453159</v>
      </c>
      <c r="W302" s="48" t="s">
        <v>692</v>
      </c>
      <c r="X302" s="48">
        <v>15.63</v>
      </c>
      <c r="Y302" s="48">
        <v>27.15</v>
      </c>
      <c r="Z302" s="48">
        <f t="shared" si="143"/>
        <v>11.519999999999998</v>
      </c>
      <c r="AA302" s="49">
        <f>Z302/X302</f>
        <v>0.73704414587332034</v>
      </c>
      <c r="AB302" s="48" t="s">
        <v>692</v>
      </c>
      <c r="AC302" s="48">
        <v>12.770000000000001</v>
      </c>
      <c r="AD302" s="48">
        <v>107.25</v>
      </c>
      <c r="AE302" s="48">
        <f t="shared" si="144"/>
        <v>94.48</v>
      </c>
      <c r="AF302" s="49">
        <f>AE302/AC302</f>
        <v>7.3985904463586527</v>
      </c>
      <c r="AG302" s="48" t="s">
        <v>692</v>
      </c>
    </row>
    <row r="303" spans="1:33" s="30" customFormat="1" x14ac:dyDescent="0.25">
      <c r="A303" s="45" t="s">
        <v>693</v>
      </c>
      <c r="B303" s="66" t="s">
        <v>604</v>
      </c>
      <c r="C303" s="47" t="s">
        <v>31</v>
      </c>
      <c r="D303" s="48">
        <f t="shared" si="146"/>
        <v>0</v>
      </c>
      <c r="E303" s="48">
        <f t="shared" si="145"/>
        <v>0</v>
      </c>
      <c r="F303" s="48">
        <f t="shared" si="139"/>
        <v>0</v>
      </c>
      <c r="G303" s="49">
        <v>0</v>
      </c>
      <c r="H303" s="48" t="s">
        <v>32</v>
      </c>
      <c r="I303" s="48">
        <v>0</v>
      </c>
      <c r="J303" s="48">
        <v>0</v>
      </c>
      <c r="K303" s="48">
        <f t="shared" si="140"/>
        <v>0</v>
      </c>
      <c r="L303" s="49">
        <v>0</v>
      </c>
      <c r="M303" s="48" t="s">
        <v>32</v>
      </c>
      <c r="N303" s="48">
        <v>0</v>
      </c>
      <c r="O303" s="48">
        <v>0</v>
      </c>
      <c r="P303" s="48">
        <f t="shared" si="141"/>
        <v>0</v>
      </c>
      <c r="Q303" s="49">
        <v>0</v>
      </c>
      <c r="R303" s="48" t="s">
        <v>32</v>
      </c>
      <c r="S303" s="48">
        <v>0</v>
      </c>
      <c r="T303" s="48">
        <v>0</v>
      </c>
      <c r="U303" s="48">
        <f t="shared" si="142"/>
        <v>0</v>
      </c>
      <c r="V303" s="49">
        <v>0</v>
      </c>
      <c r="W303" s="48" t="s">
        <v>32</v>
      </c>
      <c r="X303" s="48">
        <v>0</v>
      </c>
      <c r="Y303" s="48">
        <v>0</v>
      </c>
      <c r="Z303" s="48">
        <f t="shared" si="143"/>
        <v>0</v>
      </c>
      <c r="AA303" s="49">
        <v>0</v>
      </c>
      <c r="AB303" s="48" t="s">
        <v>32</v>
      </c>
      <c r="AC303" s="48">
        <v>0</v>
      </c>
      <c r="AD303" s="48">
        <v>0</v>
      </c>
      <c r="AE303" s="48">
        <f t="shared" si="144"/>
        <v>0</v>
      </c>
      <c r="AF303" s="49">
        <v>0</v>
      </c>
      <c r="AG303" s="48" t="s">
        <v>32</v>
      </c>
    </row>
    <row r="304" spans="1:33" s="30" customFormat="1" ht="409.5" x14ac:dyDescent="0.25">
      <c r="A304" s="45" t="s">
        <v>694</v>
      </c>
      <c r="B304" s="62" t="s">
        <v>695</v>
      </c>
      <c r="C304" s="47" t="s">
        <v>31</v>
      </c>
      <c r="D304" s="48">
        <f t="shared" si="146"/>
        <v>6166.7900000000009</v>
      </c>
      <c r="E304" s="48">
        <f t="shared" si="145"/>
        <v>7040.9</v>
      </c>
      <c r="F304" s="48">
        <f t="shared" si="139"/>
        <v>874.10999999999876</v>
      </c>
      <c r="G304" s="49">
        <f t="shared" ref="G304:G310" si="147">F304/D304</f>
        <v>0.14174473267291388</v>
      </c>
      <c r="H304" s="48" t="s">
        <v>696</v>
      </c>
      <c r="I304" s="48">
        <v>2979.11</v>
      </c>
      <c r="J304" s="48">
        <v>2912.95</v>
      </c>
      <c r="K304" s="48">
        <f t="shared" si="140"/>
        <v>-66.160000000000309</v>
      </c>
      <c r="L304" s="49">
        <f t="shared" ref="L304:L310" si="148">K304/I304</f>
        <v>-2.2207974864976554E-2</v>
      </c>
      <c r="M304" s="48" t="s">
        <v>697</v>
      </c>
      <c r="N304" s="48">
        <v>87.21</v>
      </c>
      <c r="O304" s="48">
        <v>112.56</v>
      </c>
      <c r="P304" s="48">
        <f t="shared" si="141"/>
        <v>25.350000000000009</v>
      </c>
      <c r="Q304" s="49">
        <f>P304/N304</f>
        <v>0.2906776745786035</v>
      </c>
      <c r="R304" s="48" t="s">
        <v>698</v>
      </c>
      <c r="S304" s="48">
        <v>1111.99</v>
      </c>
      <c r="T304" s="48">
        <v>1812.7</v>
      </c>
      <c r="U304" s="48">
        <f t="shared" si="142"/>
        <v>700.71</v>
      </c>
      <c r="V304" s="49">
        <f t="shared" ref="V304:V309" si="149">U304/S304</f>
        <v>0.63014055881797504</v>
      </c>
      <c r="W304" s="48" t="s">
        <v>699</v>
      </c>
      <c r="X304" s="48">
        <v>1694.4</v>
      </c>
      <c r="Y304" s="48">
        <v>1594.52</v>
      </c>
      <c r="Z304" s="48">
        <f t="shared" si="143"/>
        <v>-99.880000000000109</v>
      </c>
      <c r="AA304" s="49">
        <f t="shared" ref="AA304:AA309" si="150">Z304/X304</f>
        <v>-5.8947119924457093E-2</v>
      </c>
      <c r="AB304" s="48" t="s">
        <v>32</v>
      </c>
      <c r="AC304" s="48">
        <v>294.08</v>
      </c>
      <c r="AD304" s="48">
        <v>608.16999999999996</v>
      </c>
      <c r="AE304" s="48">
        <f t="shared" si="144"/>
        <v>314.08999999999997</v>
      </c>
      <c r="AF304" s="49">
        <f>AE304/AC304</f>
        <v>1.0680427094668117</v>
      </c>
      <c r="AG304" s="48" t="s">
        <v>700</v>
      </c>
    </row>
    <row r="305" spans="1:33" s="30" customFormat="1" ht="1.5" customHeight="1" x14ac:dyDescent="0.25">
      <c r="A305" s="45" t="s">
        <v>701</v>
      </c>
      <c r="B305" s="66" t="s">
        <v>604</v>
      </c>
      <c r="C305" s="47" t="s">
        <v>31</v>
      </c>
      <c r="D305" s="48">
        <f t="shared" si="146"/>
        <v>1687.93</v>
      </c>
      <c r="E305" s="48">
        <f t="shared" si="145"/>
        <v>2438.0300000000002</v>
      </c>
      <c r="F305" s="48">
        <f t="shared" si="139"/>
        <v>750.10000000000014</v>
      </c>
      <c r="G305" s="49">
        <f t="shared" si="147"/>
        <v>0.44439046642929514</v>
      </c>
      <c r="H305" s="48" t="s">
        <v>605</v>
      </c>
      <c r="I305" s="48">
        <v>485.45</v>
      </c>
      <c r="J305" s="48">
        <v>1032.8800000000001</v>
      </c>
      <c r="K305" s="48">
        <f t="shared" si="140"/>
        <v>547.43000000000006</v>
      </c>
      <c r="L305" s="49">
        <f t="shared" si="148"/>
        <v>1.1276753527654755</v>
      </c>
      <c r="M305" s="48" t="s">
        <v>605</v>
      </c>
      <c r="N305" s="48">
        <v>0</v>
      </c>
      <c r="O305" s="48">
        <v>0</v>
      </c>
      <c r="P305" s="48">
        <f t="shared" si="141"/>
        <v>0</v>
      </c>
      <c r="Q305" s="49">
        <v>0</v>
      </c>
      <c r="R305" s="48" t="s">
        <v>605</v>
      </c>
      <c r="S305" s="48">
        <v>112.75</v>
      </c>
      <c r="T305" s="48">
        <v>187.31</v>
      </c>
      <c r="U305" s="48">
        <f t="shared" si="142"/>
        <v>74.56</v>
      </c>
      <c r="V305" s="49">
        <f t="shared" si="149"/>
        <v>0.66128603104212857</v>
      </c>
      <c r="W305" s="48" t="s">
        <v>605</v>
      </c>
      <c r="X305" s="48">
        <v>1089.73</v>
      </c>
      <c r="Y305" s="48">
        <v>1186.95</v>
      </c>
      <c r="Z305" s="48">
        <f t="shared" si="143"/>
        <v>97.220000000000027</v>
      </c>
      <c r="AA305" s="49">
        <f t="shared" si="150"/>
        <v>8.921475961935528E-2</v>
      </c>
      <c r="AB305" s="48" t="s">
        <v>605</v>
      </c>
      <c r="AC305" s="48">
        <v>0</v>
      </c>
      <c r="AD305" s="48">
        <v>30.89</v>
      </c>
      <c r="AE305" s="48">
        <f t="shared" si="144"/>
        <v>30.89</v>
      </c>
      <c r="AF305" s="49">
        <v>1</v>
      </c>
      <c r="AG305" s="48" t="s">
        <v>605</v>
      </c>
    </row>
    <row r="306" spans="1:33" s="30" customFormat="1" ht="31.5" x14ac:dyDescent="0.25">
      <c r="A306" s="45" t="s">
        <v>702</v>
      </c>
      <c r="B306" s="64" t="s">
        <v>703</v>
      </c>
      <c r="C306" s="47" t="s">
        <v>704</v>
      </c>
      <c r="D306" s="48">
        <f>((D169+D173+D175+D176+D178)/1.2)/(D25+D29+D31+D32+D34-1036.033)*100</f>
        <v>98.417548821612826</v>
      </c>
      <c r="E306" s="48">
        <f>((E169+E173+E175+E176+E178)/1.2)/(E25+E29+E31+E32+E34-1077.93607727)*100</f>
        <v>98.267128266502326</v>
      </c>
      <c r="F306" s="48">
        <f t="shared" si="139"/>
        <v>-0.15042055511050023</v>
      </c>
      <c r="G306" s="49">
        <f t="shared" si="147"/>
        <v>-1.5283916020215631E-3</v>
      </c>
      <c r="H306" s="48" t="s">
        <v>32</v>
      </c>
      <c r="I306" s="48">
        <f>((I169+I173+I175+I176+I178)/1.2)/(I25+I29+I31+I32+I34-469.743)*100</f>
        <v>98.347441578309073</v>
      </c>
      <c r="J306" s="48">
        <f>((J169+J173+J175+J176+J178)/1.2)/(J25+J29+J31+J32+J34-423.53271188)*100</f>
        <v>99.070439552829967</v>
      </c>
      <c r="K306" s="48">
        <f t="shared" si="140"/>
        <v>0.72299797452089365</v>
      </c>
      <c r="L306" s="49">
        <f t="shared" si="148"/>
        <v>7.351467032776924E-3</v>
      </c>
      <c r="M306" s="48" t="s">
        <v>32</v>
      </c>
      <c r="N306" s="48">
        <f t="shared" ref="N306" si="151">((N169+N173+N175+N176+N178)/1.2)/(N29+N31+N32+N34)*100</f>
        <v>90.511915521430538</v>
      </c>
      <c r="O306" s="48">
        <f>((O169+O173+O175+O176+O178)/1.2)/(O29+O31+O32+O34)*100</f>
        <v>94.377983197550392</v>
      </c>
      <c r="P306" s="48">
        <f t="shared" si="141"/>
        <v>3.8660676761198545</v>
      </c>
      <c r="Q306" s="49">
        <f>P306/N306</f>
        <v>4.2713356068621533E-2</v>
      </c>
      <c r="R306" s="48" t="s">
        <v>32</v>
      </c>
      <c r="S306" s="48">
        <f>((S169+S173+S175+S176+S178)/1.2)/(S25+S29+S31+S32+S34)*100</f>
        <v>99.669687390786351</v>
      </c>
      <c r="T306" s="48">
        <f>((T169+T173+T175+T176+T178)/1.2)/(T25+T29+T31+T32+T34)*100</f>
        <v>97.827851371824664</v>
      </c>
      <c r="U306" s="48">
        <f t="shared" si="142"/>
        <v>-1.8418360189616862</v>
      </c>
      <c r="V306" s="49">
        <f t="shared" si="149"/>
        <v>-1.8479399977850728E-2</v>
      </c>
      <c r="W306" s="48" t="s">
        <v>32</v>
      </c>
      <c r="X306" s="48">
        <f>((X169+X173+X175+X176+X178)/1.2)/(X25+X29+X31+X32+X34-194.306)*100</f>
        <v>97.317740738766247</v>
      </c>
      <c r="Y306" s="48">
        <f>((Y169+Y173+Y175+Y176+Y178)/1.2)/(Y25+Y29+Y31+Y32+Y34-188.24781421)*100</f>
        <v>96.631444582254574</v>
      </c>
      <c r="Z306" s="48">
        <f t="shared" si="143"/>
        <v>-0.68629615651167342</v>
      </c>
      <c r="AA306" s="49">
        <f t="shared" si="150"/>
        <v>-7.0521176437287484E-3</v>
      </c>
      <c r="AB306" s="48" t="s">
        <v>32</v>
      </c>
      <c r="AC306" s="48">
        <f>((AC169+AC173+AC175+AC176+AC178)/1.2)/(AC25+AC29+AC31+AC32+AC34-371.984)*100</f>
        <v>98.798341122774985</v>
      </c>
      <c r="AD306" s="48">
        <f>((AD169+AD173+AD175+AD176+AD178)/1.2)/(AD25+AD29+AD31+AD32+AD34-466.15555118)*100</f>
        <v>97.771713671738297</v>
      </c>
      <c r="AE306" s="48">
        <f t="shared" si="144"/>
        <v>-1.0266274510366884</v>
      </c>
      <c r="AF306" s="49">
        <f>AE306/AC306</f>
        <v>-1.0391140573513438E-2</v>
      </c>
      <c r="AG306" s="48" t="s">
        <v>32</v>
      </c>
    </row>
    <row r="307" spans="1:33" s="30" customFormat="1" x14ac:dyDescent="0.25">
      <c r="A307" s="45" t="s">
        <v>705</v>
      </c>
      <c r="B307" s="62" t="s">
        <v>706</v>
      </c>
      <c r="C307" s="47" t="s">
        <v>704</v>
      </c>
      <c r="D307" s="48">
        <f t="shared" ref="D307:E310" si="152">D169/(D25*1.2)*100</f>
        <v>99.631535744458262</v>
      </c>
      <c r="E307" s="48">
        <f t="shared" si="152"/>
        <v>98.900720692408129</v>
      </c>
      <c r="F307" s="48">
        <f t="shared" si="139"/>
        <v>-0.73081505205013286</v>
      </c>
      <c r="G307" s="49">
        <f t="shared" si="147"/>
        <v>-7.3351780296208322E-3</v>
      </c>
      <c r="H307" s="48" t="s">
        <v>32</v>
      </c>
      <c r="I307" s="48">
        <f t="shared" ref="I307:J310" si="153">I169/(I25*1.2)*100</f>
        <v>99.738747034358681</v>
      </c>
      <c r="J307" s="48">
        <f>J169/(J25*1.2)*100</f>
        <v>98.998916797857092</v>
      </c>
      <c r="K307" s="48">
        <f t="shared" si="140"/>
        <v>-0.73983023650158941</v>
      </c>
      <c r="L307" s="49">
        <f t="shared" si="148"/>
        <v>-7.4176812773347521E-3</v>
      </c>
      <c r="M307" s="48" t="s">
        <v>32</v>
      </c>
      <c r="N307" s="48" t="s">
        <v>32</v>
      </c>
      <c r="O307" s="48" t="s">
        <v>32</v>
      </c>
      <c r="P307" s="48" t="s">
        <v>32</v>
      </c>
      <c r="Q307" s="48" t="s">
        <v>32</v>
      </c>
      <c r="R307" s="48" t="s">
        <v>32</v>
      </c>
      <c r="S307" s="48">
        <f t="shared" ref="S307:T309" si="154">S169/(S25*1.2)*100</f>
        <v>99.399387239728725</v>
      </c>
      <c r="T307" s="48">
        <f t="shared" si="154"/>
        <v>98.611071159646428</v>
      </c>
      <c r="U307" s="48">
        <f t="shared" si="142"/>
        <v>-0.78831608008229637</v>
      </c>
      <c r="V307" s="49">
        <f t="shared" si="149"/>
        <v>-7.9307941625541122E-3</v>
      </c>
      <c r="W307" s="48" t="s">
        <v>32</v>
      </c>
      <c r="X307" s="48">
        <f t="shared" ref="X307:Y309" si="155">X169/(X25*1.2)*100</f>
        <v>99.591271011681869</v>
      </c>
      <c r="Y307" s="48">
        <f t="shared" si="155"/>
        <v>98.963614112110548</v>
      </c>
      <c r="Z307" s="48">
        <f t="shared" si="143"/>
        <v>-0.62765689957132054</v>
      </c>
      <c r="AA307" s="49">
        <f t="shared" si="150"/>
        <v>-6.3023284389823438E-3</v>
      </c>
      <c r="AB307" s="48" t="s">
        <v>32</v>
      </c>
      <c r="AC307" s="48">
        <f t="shared" ref="AC307:AD309" si="156">AC169/(AC25*1.2)*100</f>
        <v>99.572547396690041</v>
      </c>
      <c r="AD307" s="48">
        <f t="shared" si="156"/>
        <v>98.846713027322721</v>
      </c>
      <c r="AE307" s="48">
        <f t="shared" si="144"/>
        <v>-0.72583436936731971</v>
      </c>
      <c r="AF307" s="49">
        <f>AE307/AC307</f>
        <v>-7.2895028634312881E-3</v>
      </c>
      <c r="AG307" s="48" t="s">
        <v>32</v>
      </c>
    </row>
    <row r="308" spans="1:33" s="30" customFormat="1" ht="31.5" x14ac:dyDescent="0.25">
      <c r="A308" s="45" t="s">
        <v>707</v>
      </c>
      <c r="B308" s="62" t="s">
        <v>708</v>
      </c>
      <c r="C308" s="47" t="s">
        <v>704</v>
      </c>
      <c r="D308" s="48">
        <f t="shared" si="152"/>
        <v>97.969038387437436</v>
      </c>
      <c r="E308" s="48">
        <f t="shared" si="152"/>
        <v>96.596927047858046</v>
      </c>
      <c r="F308" s="48">
        <f t="shared" si="139"/>
        <v>-1.3721113395793907</v>
      </c>
      <c r="G308" s="49">
        <f t="shared" si="147"/>
        <v>-1.4005560962567705E-2</v>
      </c>
      <c r="H308" s="48" t="s">
        <v>32</v>
      </c>
      <c r="I308" s="48">
        <f t="shared" si="153"/>
        <v>97.969048589854026</v>
      </c>
      <c r="J308" s="48">
        <f t="shared" si="153"/>
        <v>96.596927047975313</v>
      </c>
      <c r="K308" s="48">
        <f t="shared" si="140"/>
        <v>-1.3721215418787125</v>
      </c>
      <c r="L308" s="49">
        <f t="shared" si="148"/>
        <v>-1.4005663642025136E-2</v>
      </c>
      <c r="M308" s="48" t="s">
        <v>32</v>
      </c>
      <c r="N308" s="48" t="s">
        <v>32</v>
      </c>
      <c r="O308" s="48" t="s">
        <v>32</v>
      </c>
      <c r="P308" s="48" t="s">
        <v>32</v>
      </c>
      <c r="Q308" s="48" t="s">
        <v>32</v>
      </c>
      <c r="R308" s="48" t="s">
        <v>32</v>
      </c>
      <c r="S308" s="48">
        <f t="shared" si="154"/>
        <v>97.969028142785362</v>
      </c>
      <c r="T308" s="48">
        <f t="shared" si="154"/>
        <v>96.596927047723796</v>
      </c>
      <c r="U308" s="48">
        <f t="shared" si="142"/>
        <v>-1.3721010950615664</v>
      </c>
      <c r="V308" s="49">
        <f t="shared" si="149"/>
        <v>-1.400545785818955E-2</v>
      </c>
      <c r="W308" s="48" t="s">
        <v>32</v>
      </c>
      <c r="X308" s="48">
        <f t="shared" si="155"/>
        <v>97.96902814278539</v>
      </c>
      <c r="Y308" s="48">
        <f t="shared" si="155"/>
        <v>96.596927047723796</v>
      </c>
      <c r="Z308" s="48">
        <f t="shared" si="143"/>
        <v>-1.3721010950615948</v>
      </c>
      <c r="AA308" s="49">
        <f t="shared" si="150"/>
        <v>-1.4005457858189836E-2</v>
      </c>
      <c r="AB308" s="48" t="s">
        <v>32</v>
      </c>
      <c r="AC308" s="48">
        <f t="shared" si="156"/>
        <v>97.969028142785362</v>
      </c>
      <c r="AD308" s="48">
        <f t="shared" si="156"/>
        <v>96.596927047723796</v>
      </c>
      <c r="AE308" s="48">
        <f t="shared" si="144"/>
        <v>-1.3721010950615664</v>
      </c>
      <c r="AF308" s="49">
        <f>AE308/AC308</f>
        <v>-1.400545785818955E-2</v>
      </c>
      <c r="AG308" s="48" t="s">
        <v>32</v>
      </c>
    </row>
    <row r="309" spans="1:33" s="30" customFormat="1" ht="31.5" x14ac:dyDescent="0.25">
      <c r="A309" s="45" t="s">
        <v>709</v>
      </c>
      <c r="B309" s="62" t="s">
        <v>710</v>
      </c>
      <c r="C309" s="47" t="s">
        <v>704</v>
      </c>
      <c r="D309" s="48">
        <f t="shared" si="152"/>
        <v>102.33154997924191</v>
      </c>
      <c r="E309" s="48">
        <f t="shared" si="152"/>
        <v>102.64516278905684</v>
      </c>
      <c r="F309" s="48">
        <f t="shared" si="139"/>
        <v>0.31361280981492712</v>
      </c>
      <c r="G309" s="49">
        <f t="shared" si="147"/>
        <v>3.0646736991528406E-3</v>
      </c>
      <c r="H309" s="48" t="s">
        <v>32</v>
      </c>
      <c r="I309" s="48">
        <f>I171/(I27*1.2)*100</f>
        <v>102.33155102481255</v>
      </c>
      <c r="J309" s="48">
        <f>J171/(J27*1.2)*100</f>
        <v>102.6451627890095</v>
      </c>
      <c r="K309" s="48">
        <f t="shared" si="140"/>
        <v>0.31361176419694914</v>
      </c>
      <c r="L309" s="49">
        <f t="shared" si="148"/>
        <v>3.0646634498963767E-3</v>
      </c>
      <c r="M309" s="48" t="s">
        <v>32</v>
      </c>
      <c r="N309" s="48" t="s">
        <v>32</v>
      </c>
      <c r="O309" s="48" t="s">
        <v>32</v>
      </c>
      <c r="P309" s="48" t="s">
        <v>32</v>
      </c>
      <c r="Q309" s="48" t="s">
        <v>32</v>
      </c>
      <c r="R309" s="48" t="s">
        <v>32</v>
      </c>
      <c r="S309" s="48">
        <f t="shared" si="154"/>
        <v>102.33154852541824</v>
      </c>
      <c r="T309" s="48">
        <f t="shared" si="154"/>
        <v>102.64516278912438</v>
      </c>
      <c r="U309" s="48">
        <f t="shared" si="142"/>
        <v>0.31361426370614254</v>
      </c>
      <c r="V309" s="49">
        <f t="shared" si="149"/>
        <v>3.0646879503464521E-3</v>
      </c>
      <c r="W309" s="48" t="s">
        <v>32</v>
      </c>
      <c r="X309" s="48">
        <f t="shared" si="155"/>
        <v>102.33154852541821</v>
      </c>
      <c r="Y309" s="48">
        <f t="shared" si="155"/>
        <v>102.64516278912438</v>
      </c>
      <c r="Z309" s="48">
        <f t="shared" si="143"/>
        <v>0.31361426370617096</v>
      </c>
      <c r="AA309" s="49">
        <f t="shared" si="150"/>
        <v>3.0646879503467305E-3</v>
      </c>
      <c r="AB309" s="48" t="s">
        <v>32</v>
      </c>
      <c r="AC309" s="48">
        <f t="shared" si="156"/>
        <v>102.33154852541826</v>
      </c>
      <c r="AD309" s="48">
        <f t="shared" si="156"/>
        <v>102.64516278912437</v>
      </c>
      <c r="AE309" s="48">
        <f t="shared" si="144"/>
        <v>0.31361426370611412</v>
      </c>
      <c r="AF309" s="49">
        <f>AE309/AC309</f>
        <v>3.0646879503461741E-3</v>
      </c>
      <c r="AG309" s="48" t="s">
        <v>32</v>
      </c>
    </row>
    <row r="310" spans="1:33" s="30" customFormat="1" ht="31.5" x14ac:dyDescent="0.25">
      <c r="A310" s="45" t="s">
        <v>711</v>
      </c>
      <c r="B310" s="62" t="s">
        <v>712</v>
      </c>
      <c r="C310" s="47" t="s">
        <v>704</v>
      </c>
      <c r="D310" s="48">
        <f t="shared" si="152"/>
        <v>98.34674157488611</v>
      </c>
      <c r="E310" s="48">
        <f t="shared" si="152"/>
        <v>97.767425730464524</v>
      </c>
      <c r="F310" s="48">
        <f t="shared" si="139"/>
        <v>-0.57931584442158623</v>
      </c>
      <c r="G310" s="49">
        <f t="shared" si="147"/>
        <v>-5.8905443652189152E-3</v>
      </c>
      <c r="H310" s="48" t="s">
        <v>32</v>
      </c>
      <c r="I310" s="48">
        <f t="shared" si="153"/>
        <v>98.34674157488611</v>
      </c>
      <c r="J310" s="48">
        <f t="shared" si="153"/>
        <v>97.767425730464524</v>
      </c>
      <c r="K310" s="48">
        <f t="shared" si="140"/>
        <v>-0.57931584442158623</v>
      </c>
      <c r="L310" s="49">
        <f t="shared" si="148"/>
        <v>-5.8905443652189152E-3</v>
      </c>
      <c r="M310" s="48" t="s">
        <v>32</v>
      </c>
      <c r="N310" s="48" t="s">
        <v>32</v>
      </c>
      <c r="O310" s="48" t="s">
        <v>32</v>
      </c>
      <c r="P310" s="48" t="s">
        <v>32</v>
      </c>
      <c r="Q310" s="48" t="s">
        <v>32</v>
      </c>
      <c r="R310" s="48" t="s">
        <v>32</v>
      </c>
      <c r="S310" s="48" t="s">
        <v>32</v>
      </c>
      <c r="T310" s="48" t="s">
        <v>32</v>
      </c>
      <c r="U310" s="48" t="s">
        <v>32</v>
      </c>
      <c r="V310" s="48" t="s">
        <v>32</v>
      </c>
      <c r="W310" s="48" t="s">
        <v>32</v>
      </c>
      <c r="X310" s="48" t="s">
        <v>32</v>
      </c>
      <c r="Y310" s="48" t="s">
        <v>32</v>
      </c>
      <c r="Z310" s="48" t="s">
        <v>32</v>
      </c>
      <c r="AA310" s="48" t="s">
        <v>32</v>
      </c>
      <c r="AB310" s="48" t="s">
        <v>32</v>
      </c>
      <c r="AC310" s="48" t="s">
        <v>32</v>
      </c>
      <c r="AD310" s="48" t="s">
        <v>32</v>
      </c>
      <c r="AE310" s="48" t="s">
        <v>32</v>
      </c>
      <c r="AF310" s="48" t="s">
        <v>32</v>
      </c>
      <c r="AG310" s="48" t="s">
        <v>32</v>
      </c>
    </row>
    <row r="311" spans="1:33" s="30" customFormat="1" x14ac:dyDescent="0.25">
      <c r="A311" s="45" t="s">
        <v>713</v>
      </c>
      <c r="B311" s="65" t="s">
        <v>714</v>
      </c>
      <c r="C311" s="47" t="s">
        <v>704</v>
      </c>
      <c r="D311" s="48">
        <v>0</v>
      </c>
      <c r="E311" s="48">
        <v>0</v>
      </c>
      <c r="F311" s="48">
        <f t="shared" si="139"/>
        <v>0</v>
      </c>
      <c r="G311" s="49">
        <v>0</v>
      </c>
      <c r="H311" s="48" t="s">
        <v>32</v>
      </c>
      <c r="I311" s="48">
        <v>0</v>
      </c>
      <c r="J311" s="48">
        <v>0</v>
      </c>
      <c r="K311" s="48">
        <f t="shared" si="140"/>
        <v>0</v>
      </c>
      <c r="L311" s="49">
        <v>0</v>
      </c>
      <c r="M311" s="48" t="s">
        <v>32</v>
      </c>
      <c r="N311" s="48">
        <v>0</v>
      </c>
      <c r="O311" s="48">
        <v>0</v>
      </c>
      <c r="P311" s="48">
        <f>O311-N311</f>
        <v>0</v>
      </c>
      <c r="Q311" s="49">
        <v>0</v>
      </c>
      <c r="R311" s="48" t="s">
        <v>32</v>
      </c>
      <c r="S311" s="48">
        <v>0</v>
      </c>
      <c r="T311" s="48">
        <v>0</v>
      </c>
      <c r="U311" s="48">
        <f>T311-S311</f>
        <v>0</v>
      </c>
      <c r="V311" s="49">
        <v>0</v>
      </c>
      <c r="W311" s="48" t="s">
        <v>32</v>
      </c>
      <c r="X311" s="48">
        <v>0</v>
      </c>
      <c r="Y311" s="48">
        <v>0</v>
      </c>
      <c r="Z311" s="48">
        <f>Y311-X311</f>
        <v>0</v>
      </c>
      <c r="AA311" s="49">
        <v>0</v>
      </c>
      <c r="AB311" s="48" t="s">
        <v>32</v>
      </c>
      <c r="AC311" s="48">
        <v>0</v>
      </c>
      <c r="AD311" s="48">
        <v>0</v>
      </c>
      <c r="AE311" s="48">
        <f>AD311-AC311</f>
        <v>0</v>
      </c>
      <c r="AF311" s="49">
        <v>0</v>
      </c>
      <c r="AG311" s="48" t="s">
        <v>32</v>
      </c>
    </row>
    <row r="312" spans="1:33" s="30" customFormat="1" x14ac:dyDescent="0.25">
      <c r="A312" s="45" t="s">
        <v>715</v>
      </c>
      <c r="B312" s="65" t="s">
        <v>716</v>
      </c>
      <c r="C312" s="47" t="s">
        <v>704</v>
      </c>
      <c r="D312" s="48" t="s">
        <v>32</v>
      </c>
      <c r="E312" s="48" t="s">
        <v>32</v>
      </c>
      <c r="F312" s="48" t="s">
        <v>32</v>
      </c>
      <c r="G312" s="49" t="s">
        <v>32</v>
      </c>
      <c r="H312" s="48" t="s">
        <v>32</v>
      </c>
      <c r="I312" s="48" t="s">
        <v>32</v>
      </c>
      <c r="J312" s="48" t="s">
        <v>32</v>
      </c>
      <c r="K312" s="48" t="s">
        <v>32</v>
      </c>
      <c r="L312" s="48" t="s">
        <v>32</v>
      </c>
      <c r="M312" s="48" t="s">
        <v>32</v>
      </c>
      <c r="N312" s="48" t="s">
        <v>32</v>
      </c>
      <c r="O312" s="48" t="s">
        <v>32</v>
      </c>
      <c r="P312" s="48" t="s">
        <v>32</v>
      </c>
      <c r="Q312" s="48" t="s">
        <v>32</v>
      </c>
      <c r="R312" s="48" t="s">
        <v>32</v>
      </c>
      <c r="S312" s="48" t="s">
        <v>32</v>
      </c>
      <c r="T312" s="48" t="s">
        <v>32</v>
      </c>
      <c r="U312" s="48" t="s">
        <v>32</v>
      </c>
      <c r="V312" s="48" t="s">
        <v>32</v>
      </c>
      <c r="W312" s="48" t="s">
        <v>32</v>
      </c>
      <c r="X312" s="48" t="s">
        <v>32</v>
      </c>
      <c r="Y312" s="48" t="s">
        <v>32</v>
      </c>
      <c r="Z312" s="48" t="s">
        <v>32</v>
      </c>
      <c r="AA312" s="48" t="s">
        <v>32</v>
      </c>
      <c r="AB312" s="48" t="s">
        <v>32</v>
      </c>
      <c r="AC312" s="48" t="s">
        <v>32</v>
      </c>
      <c r="AD312" s="48" t="s">
        <v>32</v>
      </c>
      <c r="AE312" s="48" t="s">
        <v>32</v>
      </c>
      <c r="AF312" s="48" t="s">
        <v>32</v>
      </c>
      <c r="AG312" s="48" t="s">
        <v>32</v>
      </c>
    </row>
    <row r="313" spans="1:33" s="30" customFormat="1" x14ac:dyDescent="0.25">
      <c r="A313" s="45" t="s">
        <v>717</v>
      </c>
      <c r="B313" s="62" t="s">
        <v>718</v>
      </c>
      <c r="C313" s="47" t="s">
        <v>704</v>
      </c>
      <c r="D313" s="48">
        <v>0</v>
      </c>
      <c r="E313" s="48">
        <v>0</v>
      </c>
      <c r="F313" s="48">
        <f>E313-D313</f>
        <v>0</v>
      </c>
      <c r="G313" s="49">
        <v>0</v>
      </c>
      <c r="H313" s="48" t="s">
        <v>32</v>
      </c>
      <c r="I313" s="48">
        <v>0</v>
      </c>
      <c r="J313" s="48">
        <v>0</v>
      </c>
      <c r="K313" s="48">
        <f>J313-I313</f>
        <v>0</v>
      </c>
      <c r="L313" s="49">
        <v>0</v>
      </c>
      <c r="M313" s="48" t="s">
        <v>32</v>
      </c>
      <c r="N313" s="48">
        <v>0</v>
      </c>
      <c r="O313" s="48">
        <v>0</v>
      </c>
      <c r="P313" s="48">
        <f>O313-N313</f>
        <v>0</v>
      </c>
      <c r="Q313" s="49">
        <v>0</v>
      </c>
      <c r="R313" s="48" t="s">
        <v>32</v>
      </c>
      <c r="S313" s="48">
        <v>0</v>
      </c>
      <c r="T313" s="48">
        <v>0</v>
      </c>
      <c r="U313" s="48">
        <f>T313-S313</f>
        <v>0</v>
      </c>
      <c r="V313" s="49">
        <v>0</v>
      </c>
      <c r="W313" s="48" t="s">
        <v>32</v>
      </c>
      <c r="X313" s="48">
        <v>0</v>
      </c>
      <c r="Y313" s="48">
        <v>0</v>
      </c>
      <c r="Z313" s="48">
        <f>Y313-X313</f>
        <v>0</v>
      </c>
      <c r="AA313" s="49">
        <v>0</v>
      </c>
      <c r="AB313" s="48" t="s">
        <v>32</v>
      </c>
      <c r="AC313" s="48">
        <v>0</v>
      </c>
      <c r="AD313" s="48">
        <v>0</v>
      </c>
      <c r="AE313" s="48">
        <f>AD313-AC313</f>
        <v>0</v>
      </c>
      <c r="AF313" s="49">
        <v>0</v>
      </c>
      <c r="AG313" s="48" t="s">
        <v>32</v>
      </c>
    </row>
    <row r="314" spans="1:33" s="30" customFormat="1" x14ac:dyDescent="0.25">
      <c r="A314" s="45" t="s">
        <v>719</v>
      </c>
      <c r="B314" s="65" t="s">
        <v>720</v>
      </c>
      <c r="C314" s="47" t="s">
        <v>704</v>
      </c>
      <c r="D314" s="48" t="s">
        <v>32</v>
      </c>
      <c r="E314" s="48" t="s">
        <v>32</v>
      </c>
      <c r="F314" s="48" t="s">
        <v>32</v>
      </c>
      <c r="G314" s="49" t="s">
        <v>32</v>
      </c>
      <c r="H314" s="48" t="s">
        <v>32</v>
      </c>
      <c r="I314" s="48" t="s">
        <v>32</v>
      </c>
      <c r="J314" s="48" t="s">
        <v>32</v>
      </c>
      <c r="K314" s="48" t="s">
        <v>32</v>
      </c>
      <c r="L314" s="48" t="s">
        <v>32</v>
      </c>
      <c r="M314" s="48" t="s">
        <v>32</v>
      </c>
      <c r="N314" s="48" t="s">
        <v>32</v>
      </c>
      <c r="O314" s="48" t="s">
        <v>32</v>
      </c>
      <c r="P314" s="48" t="s">
        <v>32</v>
      </c>
      <c r="Q314" s="48" t="s">
        <v>32</v>
      </c>
      <c r="R314" s="48" t="s">
        <v>32</v>
      </c>
      <c r="S314" s="48" t="s">
        <v>32</v>
      </c>
      <c r="T314" s="48" t="s">
        <v>32</v>
      </c>
      <c r="U314" s="48" t="s">
        <v>32</v>
      </c>
      <c r="V314" s="48" t="s">
        <v>32</v>
      </c>
      <c r="W314" s="48" t="s">
        <v>32</v>
      </c>
      <c r="X314" s="48" t="s">
        <v>32</v>
      </c>
      <c r="Y314" s="48" t="s">
        <v>32</v>
      </c>
      <c r="Z314" s="48" t="s">
        <v>32</v>
      </c>
      <c r="AA314" s="48" t="s">
        <v>32</v>
      </c>
      <c r="AB314" s="48" t="s">
        <v>32</v>
      </c>
      <c r="AC314" s="48" t="s">
        <v>32</v>
      </c>
      <c r="AD314" s="48" t="s">
        <v>32</v>
      </c>
      <c r="AE314" s="48" t="s">
        <v>32</v>
      </c>
      <c r="AF314" s="48" t="s">
        <v>32</v>
      </c>
      <c r="AG314" s="48" t="s">
        <v>32</v>
      </c>
    </row>
    <row r="315" spans="1:33" s="30" customFormat="1" x14ac:dyDescent="0.25">
      <c r="A315" s="45" t="s">
        <v>721</v>
      </c>
      <c r="B315" s="65" t="s">
        <v>722</v>
      </c>
      <c r="C315" s="47" t="s">
        <v>704</v>
      </c>
      <c r="D315" s="48">
        <f>(D178/1.2/(D34-1036.033))*100</f>
        <v>96.504498703717161</v>
      </c>
      <c r="E315" s="48">
        <f>(E178/1.2/(E34-1077.93607727))*100</f>
        <v>96.297938498084292</v>
      </c>
      <c r="F315" s="48">
        <f>E315-D315</f>
        <v>-0.20656020563286859</v>
      </c>
      <c r="G315" s="49">
        <f>F315/D315</f>
        <v>-2.1404204820237287E-3</v>
      </c>
      <c r="H315" s="48" t="s">
        <v>32</v>
      </c>
      <c r="I315" s="48">
        <f>(I178/1.2/(I34-469.743))*100</f>
        <v>95.888134110718667</v>
      </c>
      <c r="J315" s="48">
        <f>(J178/1.2/(J34-423.53271188))*100</f>
        <v>98.231151560471574</v>
      </c>
      <c r="K315" s="48">
        <f>J315-I315</f>
        <v>2.3430174497529066</v>
      </c>
      <c r="L315" s="49">
        <f>K315/I315</f>
        <v>2.4434905022215851E-2</v>
      </c>
      <c r="M315" s="48" t="s">
        <v>32</v>
      </c>
      <c r="N315" s="48">
        <f t="shared" ref="N315" si="157">(N178/1.2/(N34))*100</f>
        <v>90.511915521430538</v>
      </c>
      <c r="O315" s="48">
        <f>(O178/1.2/(O34))*100</f>
        <v>94.383015200446366</v>
      </c>
      <c r="P315" s="48">
        <f>O315-N315</f>
        <v>3.8710996790158276</v>
      </c>
      <c r="Q315" s="49">
        <f>P315/N315</f>
        <v>4.2768950990759509E-2</v>
      </c>
      <c r="R315" s="48" t="s">
        <v>32</v>
      </c>
      <c r="S315" s="48">
        <f>(S178/1.2/(S34))*100</f>
        <v>99.985819297586289</v>
      </c>
      <c r="T315" s="48">
        <f>(T178/1.2/(T34))*100</f>
        <v>95.013922358969936</v>
      </c>
      <c r="U315" s="48">
        <f>T315-S315</f>
        <v>-4.9718969386163536</v>
      </c>
      <c r="V315" s="49">
        <f>U315/S315</f>
        <v>-4.9726020885207445E-2</v>
      </c>
      <c r="W315" s="48" t="s">
        <v>32</v>
      </c>
      <c r="X315" s="48">
        <f>(X178/1.2/(X34-194.306))*100</f>
        <v>94.152201931861541</v>
      </c>
      <c r="Y315" s="48">
        <f>(Y178/1.2/(Y34-188.24781421))*100</f>
        <v>93.583774452813017</v>
      </c>
      <c r="Z315" s="48">
        <f>Y315-X315</f>
        <v>-0.56842747904852331</v>
      </c>
      <c r="AA315" s="49">
        <f>Z315/X315</f>
        <v>-6.0373253878852175E-3</v>
      </c>
      <c r="AB315" s="48" t="s">
        <v>32</v>
      </c>
      <c r="AC315" s="48">
        <f>(AC178/1.2/(AC34-371.984))*100</f>
        <v>96.770570689947803</v>
      </c>
      <c r="AD315" s="48">
        <f>(AD178/1.2/(AD34-466.15555118))*100</f>
        <v>95.42304477943199</v>
      </c>
      <c r="AE315" s="48">
        <f>AD315-AC315</f>
        <v>-1.3475259105158131</v>
      </c>
      <c r="AF315" s="49">
        <f>AE315/AC315</f>
        <v>-1.3924955706144135E-2</v>
      </c>
      <c r="AG315" s="48" t="s">
        <v>32</v>
      </c>
    </row>
    <row r="316" spans="1:33" s="30" customFormat="1" ht="31.5" x14ac:dyDescent="0.25">
      <c r="A316" s="45" t="s">
        <v>723</v>
      </c>
      <c r="B316" s="62" t="s">
        <v>724</v>
      </c>
      <c r="C316" s="47" t="s">
        <v>704</v>
      </c>
      <c r="D316" s="48" t="s">
        <v>32</v>
      </c>
      <c r="E316" s="48" t="s">
        <v>32</v>
      </c>
      <c r="F316" s="48" t="s">
        <v>32</v>
      </c>
      <c r="G316" s="49" t="s">
        <v>32</v>
      </c>
      <c r="H316" s="48" t="s">
        <v>32</v>
      </c>
      <c r="I316" s="48" t="s">
        <v>32</v>
      </c>
      <c r="J316" s="48" t="s">
        <v>32</v>
      </c>
      <c r="K316" s="48" t="s">
        <v>32</v>
      </c>
      <c r="L316" s="48" t="s">
        <v>32</v>
      </c>
      <c r="M316" s="48" t="s">
        <v>32</v>
      </c>
      <c r="N316" s="48" t="s">
        <v>32</v>
      </c>
      <c r="O316" s="48" t="s">
        <v>32</v>
      </c>
      <c r="P316" s="48" t="s">
        <v>32</v>
      </c>
      <c r="Q316" s="48" t="s">
        <v>32</v>
      </c>
      <c r="R316" s="48" t="s">
        <v>32</v>
      </c>
      <c r="S316" s="48" t="s">
        <v>32</v>
      </c>
      <c r="T316" s="48" t="s">
        <v>32</v>
      </c>
      <c r="U316" s="48" t="s">
        <v>32</v>
      </c>
      <c r="V316" s="48" t="s">
        <v>32</v>
      </c>
      <c r="W316" s="48" t="s">
        <v>32</v>
      </c>
      <c r="X316" s="48" t="s">
        <v>32</v>
      </c>
      <c r="Y316" s="48" t="s">
        <v>32</v>
      </c>
      <c r="Z316" s="48" t="s">
        <v>32</v>
      </c>
      <c r="AA316" s="48" t="s">
        <v>32</v>
      </c>
      <c r="AB316" s="48" t="s">
        <v>32</v>
      </c>
      <c r="AC316" s="48" t="s">
        <v>32</v>
      </c>
      <c r="AD316" s="48" t="s">
        <v>32</v>
      </c>
      <c r="AE316" s="48" t="s">
        <v>32</v>
      </c>
      <c r="AF316" s="48" t="s">
        <v>32</v>
      </c>
      <c r="AG316" s="48" t="s">
        <v>32</v>
      </c>
    </row>
    <row r="317" spans="1:33" s="30" customFormat="1" x14ac:dyDescent="0.25">
      <c r="A317" s="45" t="s">
        <v>725</v>
      </c>
      <c r="B317" s="119" t="s">
        <v>64</v>
      </c>
      <c r="C317" s="47" t="s">
        <v>704</v>
      </c>
      <c r="D317" s="48" t="s">
        <v>32</v>
      </c>
      <c r="E317" s="48" t="s">
        <v>32</v>
      </c>
      <c r="F317" s="48" t="s">
        <v>32</v>
      </c>
      <c r="G317" s="49" t="s">
        <v>32</v>
      </c>
      <c r="H317" s="48" t="s">
        <v>32</v>
      </c>
      <c r="I317" s="48" t="s">
        <v>32</v>
      </c>
      <c r="J317" s="48" t="s">
        <v>32</v>
      </c>
      <c r="K317" s="48" t="s">
        <v>32</v>
      </c>
      <c r="L317" s="48" t="s">
        <v>32</v>
      </c>
      <c r="M317" s="48" t="s">
        <v>32</v>
      </c>
      <c r="N317" s="48" t="s">
        <v>32</v>
      </c>
      <c r="O317" s="48" t="s">
        <v>32</v>
      </c>
      <c r="P317" s="48" t="s">
        <v>32</v>
      </c>
      <c r="Q317" s="48" t="s">
        <v>32</v>
      </c>
      <c r="R317" s="48" t="s">
        <v>32</v>
      </c>
      <c r="S317" s="48" t="s">
        <v>32</v>
      </c>
      <c r="T317" s="48" t="s">
        <v>32</v>
      </c>
      <c r="U317" s="48" t="s">
        <v>32</v>
      </c>
      <c r="V317" s="48" t="s">
        <v>32</v>
      </c>
      <c r="W317" s="48" t="s">
        <v>32</v>
      </c>
      <c r="X317" s="48" t="s">
        <v>32</v>
      </c>
      <c r="Y317" s="48" t="s">
        <v>32</v>
      </c>
      <c r="Z317" s="48" t="s">
        <v>32</v>
      </c>
      <c r="AA317" s="48" t="s">
        <v>32</v>
      </c>
      <c r="AB317" s="48" t="s">
        <v>32</v>
      </c>
      <c r="AC317" s="48" t="s">
        <v>32</v>
      </c>
      <c r="AD317" s="48" t="s">
        <v>32</v>
      </c>
      <c r="AE317" s="48" t="s">
        <v>32</v>
      </c>
      <c r="AF317" s="48" t="s">
        <v>32</v>
      </c>
      <c r="AG317" s="48" t="s">
        <v>32</v>
      </c>
    </row>
    <row r="318" spans="1:33" s="30" customFormat="1" ht="16.5" thickBot="1" x14ac:dyDescent="0.3">
      <c r="A318" s="52" t="s">
        <v>726</v>
      </c>
      <c r="B318" s="120" t="s">
        <v>66</v>
      </c>
      <c r="C318" s="54" t="s">
        <v>704</v>
      </c>
      <c r="D318" s="55" t="s">
        <v>32</v>
      </c>
      <c r="E318" s="48" t="s">
        <v>32</v>
      </c>
      <c r="F318" s="48" t="s">
        <v>32</v>
      </c>
      <c r="G318" s="49" t="s">
        <v>32</v>
      </c>
      <c r="H318" s="48" t="s">
        <v>32</v>
      </c>
      <c r="I318" s="48" t="s">
        <v>32</v>
      </c>
      <c r="J318" s="48" t="s">
        <v>32</v>
      </c>
      <c r="K318" s="48" t="s">
        <v>32</v>
      </c>
      <c r="L318" s="48" t="s">
        <v>32</v>
      </c>
      <c r="M318" s="48" t="s">
        <v>32</v>
      </c>
      <c r="N318" s="48" t="s">
        <v>32</v>
      </c>
      <c r="O318" s="48" t="s">
        <v>32</v>
      </c>
      <c r="P318" s="48" t="s">
        <v>32</v>
      </c>
      <c r="Q318" s="48" t="s">
        <v>32</v>
      </c>
      <c r="R318" s="48" t="s">
        <v>32</v>
      </c>
      <c r="S318" s="48" t="s">
        <v>32</v>
      </c>
      <c r="T318" s="48" t="s">
        <v>32</v>
      </c>
      <c r="U318" s="48" t="s">
        <v>32</v>
      </c>
      <c r="V318" s="48" t="s">
        <v>32</v>
      </c>
      <c r="W318" s="48" t="s">
        <v>32</v>
      </c>
      <c r="X318" s="48" t="s">
        <v>32</v>
      </c>
      <c r="Y318" s="48" t="s">
        <v>32</v>
      </c>
      <c r="Z318" s="48" t="s">
        <v>32</v>
      </c>
      <c r="AA318" s="48" t="s">
        <v>32</v>
      </c>
      <c r="AB318" s="48" t="s">
        <v>32</v>
      </c>
      <c r="AC318" s="48" t="s">
        <v>32</v>
      </c>
      <c r="AD318" s="48" t="s">
        <v>32</v>
      </c>
      <c r="AE318" s="48" t="s">
        <v>32</v>
      </c>
      <c r="AF318" s="48" t="s">
        <v>32</v>
      </c>
      <c r="AG318" s="48" t="s">
        <v>32</v>
      </c>
    </row>
    <row r="319" spans="1:33" s="30" customFormat="1" ht="19.5" thickBot="1" x14ac:dyDescent="0.3">
      <c r="A319" s="178" t="s">
        <v>727</v>
      </c>
      <c r="B319" s="179"/>
      <c r="C319" s="179"/>
      <c r="D319" s="179"/>
      <c r="E319" s="179"/>
      <c r="F319" s="179"/>
      <c r="G319" s="179"/>
      <c r="H319" s="179"/>
      <c r="I319" s="179"/>
      <c r="J319" s="179"/>
      <c r="K319" s="179"/>
      <c r="L319" s="179"/>
      <c r="M319" s="179"/>
      <c r="N319" s="179"/>
      <c r="O319" s="179"/>
      <c r="P319" s="179"/>
      <c r="Q319" s="179"/>
      <c r="R319" s="179"/>
      <c r="S319" s="179"/>
      <c r="T319" s="179"/>
      <c r="U319" s="179"/>
      <c r="V319" s="179"/>
      <c r="W319" s="179"/>
      <c r="X319" s="179"/>
      <c r="Y319" s="179"/>
      <c r="Z319" s="179"/>
      <c r="AA319" s="179"/>
      <c r="AB319" s="179"/>
      <c r="AC319" s="179"/>
      <c r="AD319" s="179"/>
      <c r="AE319" s="179"/>
      <c r="AF319" s="179"/>
      <c r="AG319" s="180"/>
    </row>
    <row r="320" spans="1:33" s="30" customFormat="1" ht="31.5" x14ac:dyDescent="0.25">
      <c r="A320" s="121" t="s">
        <v>728</v>
      </c>
      <c r="B320" s="122" t="s">
        <v>729</v>
      </c>
      <c r="C320" s="123" t="s">
        <v>32</v>
      </c>
      <c r="D320" s="124" t="s">
        <v>596</v>
      </c>
      <c r="E320" s="124" t="s">
        <v>596</v>
      </c>
      <c r="F320" s="124" t="s">
        <v>596</v>
      </c>
      <c r="G320" s="124" t="s">
        <v>596</v>
      </c>
      <c r="H320" s="124" t="s">
        <v>596</v>
      </c>
      <c r="I320" s="124" t="s">
        <v>596</v>
      </c>
      <c r="J320" s="124" t="s">
        <v>596</v>
      </c>
      <c r="K320" s="124" t="s">
        <v>596</v>
      </c>
      <c r="L320" s="124" t="s">
        <v>596</v>
      </c>
      <c r="M320" s="124" t="s">
        <v>596</v>
      </c>
      <c r="N320" s="124" t="s">
        <v>596</v>
      </c>
      <c r="O320" s="124" t="s">
        <v>596</v>
      </c>
      <c r="P320" s="124" t="s">
        <v>596</v>
      </c>
      <c r="Q320" s="124" t="s">
        <v>596</v>
      </c>
      <c r="R320" s="124" t="s">
        <v>596</v>
      </c>
      <c r="S320" s="124" t="s">
        <v>596</v>
      </c>
      <c r="T320" s="124" t="s">
        <v>596</v>
      </c>
      <c r="U320" s="124" t="s">
        <v>596</v>
      </c>
      <c r="V320" s="124" t="s">
        <v>596</v>
      </c>
      <c r="W320" s="124" t="s">
        <v>596</v>
      </c>
      <c r="X320" s="124" t="s">
        <v>596</v>
      </c>
      <c r="Y320" s="124" t="s">
        <v>596</v>
      </c>
      <c r="Z320" s="124" t="s">
        <v>596</v>
      </c>
      <c r="AA320" s="124" t="s">
        <v>596</v>
      </c>
      <c r="AB320" s="124" t="s">
        <v>596</v>
      </c>
      <c r="AC320" s="124" t="s">
        <v>596</v>
      </c>
      <c r="AD320" s="124" t="s">
        <v>596</v>
      </c>
      <c r="AE320" s="124" t="s">
        <v>596</v>
      </c>
      <c r="AF320" s="124" t="s">
        <v>596</v>
      </c>
      <c r="AG320" s="124" t="s">
        <v>596</v>
      </c>
    </row>
    <row r="321" spans="1:33" s="30" customFormat="1" x14ac:dyDescent="0.25">
      <c r="A321" s="45" t="s">
        <v>730</v>
      </c>
      <c r="B321" s="64" t="s">
        <v>731</v>
      </c>
      <c r="C321" s="47" t="s">
        <v>732</v>
      </c>
      <c r="D321" s="48">
        <f t="shared" ref="D321:E325" si="158">SUM(I321,N321,S321,X321,AC321)</f>
        <v>3992.794575342466</v>
      </c>
      <c r="E321" s="48">
        <f t="shared" si="158"/>
        <v>4004.893</v>
      </c>
      <c r="F321" s="48">
        <f>E321-D321</f>
        <v>12.098424657533997</v>
      </c>
      <c r="G321" s="49">
        <f>F321/D321</f>
        <v>3.0300643895500943E-3</v>
      </c>
      <c r="H321" s="48" t="s">
        <v>32</v>
      </c>
      <c r="I321" s="50">
        <v>2300.1492054794521</v>
      </c>
      <c r="J321" s="50">
        <v>2300.1489999999999</v>
      </c>
      <c r="K321" s="48">
        <f>J321-I321</f>
        <v>-2.0547945223370334E-4</v>
      </c>
      <c r="L321" s="49">
        <f>K321/I321</f>
        <v>-8.9333097063532624E-8</v>
      </c>
      <c r="M321" s="48" t="s">
        <v>32</v>
      </c>
      <c r="N321" s="48" t="s">
        <v>32</v>
      </c>
      <c r="O321" s="48" t="s">
        <v>32</v>
      </c>
      <c r="P321" s="48" t="s">
        <v>32</v>
      </c>
      <c r="Q321" s="49" t="s">
        <v>32</v>
      </c>
      <c r="R321" s="48" t="s">
        <v>32</v>
      </c>
      <c r="S321" s="48">
        <v>599.74400000000003</v>
      </c>
      <c r="T321" s="50">
        <v>599.74400000000003</v>
      </c>
      <c r="U321" s="48">
        <f>T321-S321</f>
        <v>0</v>
      </c>
      <c r="V321" s="49">
        <f>U321/S321</f>
        <v>0</v>
      </c>
      <c r="W321" s="48" t="s">
        <v>32</v>
      </c>
      <c r="X321" s="48">
        <v>487</v>
      </c>
      <c r="Y321" s="50">
        <v>487</v>
      </c>
      <c r="Z321" s="48">
        <f>Y321-X321</f>
        <v>0</v>
      </c>
      <c r="AA321" s="49">
        <f>Z321/X321</f>
        <v>0</v>
      </c>
      <c r="AB321" s="108" t="s">
        <v>32</v>
      </c>
      <c r="AC321" s="48">
        <v>605.90136986301366</v>
      </c>
      <c r="AD321" s="50">
        <v>618</v>
      </c>
      <c r="AE321" s="48">
        <f>AD321-AC321</f>
        <v>12.098630136986344</v>
      </c>
      <c r="AF321" s="49">
        <f>AE321/AC321</f>
        <v>1.9967986109227127E-2</v>
      </c>
      <c r="AG321" s="48" t="s">
        <v>32</v>
      </c>
    </row>
    <row r="322" spans="1:33" s="30" customFormat="1" x14ac:dyDescent="0.25">
      <c r="A322" s="45" t="s">
        <v>733</v>
      </c>
      <c r="B322" s="64" t="s">
        <v>734</v>
      </c>
      <c r="C322" s="47" t="s">
        <v>735</v>
      </c>
      <c r="D322" s="48">
        <f t="shared" si="158"/>
        <v>11575.19</v>
      </c>
      <c r="E322" s="48">
        <f t="shared" si="158"/>
        <v>11315.69</v>
      </c>
      <c r="F322" s="48">
        <f>E322-D322</f>
        <v>-259.5</v>
      </c>
      <c r="G322" s="49">
        <f>F322/D322</f>
        <v>-2.2418638484551872E-2</v>
      </c>
      <c r="H322" s="50" t="s">
        <v>32</v>
      </c>
      <c r="I322" s="50">
        <v>7308.49</v>
      </c>
      <c r="J322" s="50">
        <v>7248.99</v>
      </c>
      <c r="K322" s="48">
        <f>J322-I322</f>
        <v>-59.5</v>
      </c>
      <c r="L322" s="49">
        <f>K322/I322</f>
        <v>-8.1412165850948699E-3</v>
      </c>
      <c r="M322" s="50" t="s">
        <v>32</v>
      </c>
      <c r="N322" s="50">
        <v>338</v>
      </c>
      <c r="O322" s="50">
        <v>338</v>
      </c>
      <c r="P322" s="48">
        <f>O322-N322</f>
        <v>0</v>
      </c>
      <c r="Q322" s="49">
        <f>P322/N322</f>
        <v>0</v>
      </c>
      <c r="R322" s="50" t="s">
        <v>32</v>
      </c>
      <c r="S322" s="48">
        <v>1365</v>
      </c>
      <c r="T322" s="50">
        <v>1365</v>
      </c>
      <c r="U322" s="48">
        <f>T322-S322</f>
        <v>0</v>
      </c>
      <c r="V322" s="49">
        <f>U322/S322</f>
        <v>0</v>
      </c>
      <c r="W322" s="50" t="s">
        <v>32</v>
      </c>
      <c r="X322" s="48">
        <v>1178.7</v>
      </c>
      <c r="Y322" s="50">
        <v>1178.7</v>
      </c>
      <c r="Z322" s="48">
        <f>Y322-X322</f>
        <v>0</v>
      </c>
      <c r="AA322" s="49">
        <f>Z322/X322</f>
        <v>0</v>
      </c>
      <c r="AB322" s="50" t="s">
        <v>32</v>
      </c>
      <c r="AC322" s="48">
        <v>1385</v>
      </c>
      <c r="AD322" s="50">
        <v>1185</v>
      </c>
      <c r="AE322" s="48">
        <f>AD322-AC322</f>
        <v>-200</v>
      </c>
      <c r="AF322" s="49">
        <f>AE322/AC322</f>
        <v>-0.1444043321299639</v>
      </c>
      <c r="AG322" s="50" t="s">
        <v>736</v>
      </c>
    </row>
    <row r="323" spans="1:33" s="30" customFormat="1" x14ac:dyDescent="0.25">
      <c r="A323" s="45" t="s">
        <v>737</v>
      </c>
      <c r="B323" s="64" t="s">
        <v>738</v>
      </c>
      <c r="C323" s="47" t="s">
        <v>732</v>
      </c>
      <c r="D323" s="48">
        <f t="shared" si="158"/>
        <v>3953.9189205479452</v>
      </c>
      <c r="E323" s="48">
        <f t="shared" si="158"/>
        <v>3959.4750000000004</v>
      </c>
      <c r="F323" s="48">
        <f>E323-D323</f>
        <v>5.5560794520552008</v>
      </c>
      <c r="G323" s="49">
        <f>F323/D323</f>
        <v>1.4052082411657606E-3</v>
      </c>
      <c r="H323" s="48" t="s">
        <v>32</v>
      </c>
      <c r="I323" s="50">
        <v>2278.6373013698631</v>
      </c>
      <c r="J323" s="50">
        <v>2277.0039999999999</v>
      </c>
      <c r="K323" s="48">
        <f>J323-I323</f>
        <v>-1.6333013698631476</v>
      </c>
      <c r="L323" s="49">
        <f>K323/I323</f>
        <v>-7.1678865648396311E-4</v>
      </c>
      <c r="M323" s="48" t="s">
        <v>32</v>
      </c>
      <c r="N323" s="48" t="s">
        <v>32</v>
      </c>
      <c r="O323" s="48" t="s">
        <v>32</v>
      </c>
      <c r="P323" s="48" t="s">
        <v>32</v>
      </c>
      <c r="Q323" s="49" t="s">
        <v>32</v>
      </c>
      <c r="R323" s="48" t="s">
        <v>32</v>
      </c>
      <c r="S323" s="48">
        <v>599.74400000000003</v>
      </c>
      <c r="T323" s="50">
        <v>599.74400000000003</v>
      </c>
      <c r="U323" s="48">
        <f>T323-S323</f>
        <v>0</v>
      </c>
      <c r="V323" s="49">
        <f>U323/S323</f>
        <v>0</v>
      </c>
      <c r="W323" s="48" t="s">
        <v>32</v>
      </c>
      <c r="X323" s="48">
        <v>479.92337260273973</v>
      </c>
      <c r="Y323" s="50">
        <v>479.923</v>
      </c>
      <c r="Z323" s="48">
        <f>Y323-X323</f>
        <v>-3.7260273973060976E-4</v>
      </c>
      <c r="AA323" s="49">
        <f>Z323/X323</f>
        <v>-7.7637964933838412E-7</v>
      </c>
      <c r="AB323" s="48" t="s">
        <v>32</v>
      </c>
      <c r="AC323" s="48">
        <v>595.61424657534246</v>
      </c>
      <c r="AD323" s="50">
        <v>602.80399999999997</v>
      </c>
      <c r="AE323" s="48">
        <f>AD323-AC323</f>
        <v>7.1897534246575105</v>
      </c>
      <c r="AF323" s="49">
        <f>AE323/AC323</f>
        <v>1.2071157575556817E-2</v>
      </c>
      <c r="AG323" s="48" t="s">
        <v>32</v>
      </c>
    </row>
    <row r="324" spans="1:33" s="30" customFormat="1" x14ac:dyDescent="0.25">
      <c r="A324" s="45" t="s">
        <v>739</v>
      </c>
      <c r="B324" s="64" t="s">
        <v>740</v>
      </c>
      <c r="C324" s="47" t="s">
        <v>735</v>
      </c>
      <c r="D324" s="48">
        <f t="shared" si="158"/>
        <v>7878.3560479999896</v>
      </c>
      <c r="E324" s="48">
        <f t="shared" si="158"/>
        <v>7878.3560479999896</v>
      </c>
      <c r="F324" s="48">
        <f>E324-D324</f>
        <v>0</v>
      </c>
      <c r="G324" s="49">
        <f>F324/D324</f>
        <v>0</v>
      </c>
      <c r="H324" s="48" t="s">
        <v>32</v>
      </c>
      <c r="I324" s="50">
        <v>3713.8215309999969</v>
      </c>
      <c r="J324" s="50">
        <v>3713.8215309999969</v>
      </c>
      <c r="K324" s="48">
        <f>J324-I324</f>
        <v>0</v>
      </c>
      <c r="L324" s="49">
        <f>K324/I324</f>
        <v>0</v>
      </c>
      <c r="M324" s="48" t="s">
        <v>32</v>
      </c>
      <c r="N324" s="48">
        <v>279.60419199999995</v>
      </c>
      <c r="O324" s="50">
        <v>279.60419199999995</v>
      </c>
      <c r="P324" s="48">
        <f>O324-N324</f>
        <v>0</v>
      </c>
      <c r="Q324" s="49">
        <f>P324/N324</f>
        <v>0</v>
      </c>
      <c r="R324" s="48" t="s">
        <v>32</v>
      </c>
      <c r="S324" s="48">
        <v>2412.3785589999957</v>
      </c>
      <c r="T324" s="50">
        <v>2412.3785589999957</v>
      </c>
      <c r="U324" s="48">
        <f>T324-S324</f>
        <v>0</v>
      </c>
      <c r="V324" s="49">
        <f>U324/S324</f>
        <v>0</v>
      </c>
      <c r="W324" s="48" t="s">
        <v>32</v>
      </c>
      <c r="X324" s="48">
        <v>1070.0333069999999</v>
      </c>
      <c r="Y324" s="50">
        <v>1070.0333069999999</v>
      </c>
      <c r="Z324" s="48">
        <f>Y324-X324</f>
        <v>0</v>
      </c>
      <c r="AA324" s="49">
        <f>Z324/X324</f>
        <v>0</v>
      </c>
      <c r="AB324" s="48" t="s">
        <v>32</v>
      </c>
      <c r="AC324" s="48">
        <v>402.51845899999819</v>
      </c>
      <c r="AD324" s="50">
        <v>402.51845899999819</v>
      </c>
      <c r="AE324" s="48">
        <f>AD324-AC324</f>
        <v>0</v>
      </c>
      <c r="AF324" s="49">
        <f>AE324/AC324</f>
        <v>0</v>
      </c>
      <c r="AG324" s="48" t="s">
        <v>32</v>
      </c>
    </row>
    <row r="325" spans="1:33" s="30" customFormat="1" x14ac:dyDescent="0.25">
      <c r="A325" s="45" t="s">
        <v>741</v>
      </c>
      <c r="B325" s="64" t="s">
        <v>742</v>
      </c>
      <c r="C325" s="47" t="s">
        <v>743</v>
      </c>
      <c r="D325" s="48">
        <f t="shared" si="158"/>
        <v>18212.252</v>
      </c>
      <c r="E325" s="48">
        <f t="shared" si="158"/>
        <v>17231.780364000002</v>
      </c>
      <c r="F325" s="48">
        <f>E325-D325</f>
        <v>-980.4716359999984</v>
      </c>
      <c r="G325" s="49">
        <f>F325/D325</f>
        <v>-5.3835826343716219E-2</v>
      </c>
      <c r="H325" s="48" t="s">
        <v>32</v>
      </c>
      <c r="I325" s="50">
        <v>9003.5159999999996</v>
      </c>
      <c r="J325" s="50">
        <v>8658.5376540000016</v>
      </c>
      <c r="K325" s="48">
        <f>J325-I325</f>
        <v>-344.97834599999806</v>
      </c>
      <c r="L325" s="49">
        <f>K325/I325</f>
        <v>-3.831595856552019E-2</v>
      </c>
      <c r="M325" s="48" t="s">
        <v>32</v>
      </c>
      <c r="N325" s="48" t="s">
        <v>32</v>
      </c>
      <c r="O325" s="48" t="s">
        <v>32</v>
      </c>
      <c r="P325" s="48" t="s">
        <v>32</v>
      </c>
      <c r="Q325" s="49" t="s">
        <v>32</v>
      </c>
      <c r="R325" s="48" t="s">
        <v>32</v>
      </c>
      <c r="S325" s="48">
        <v>3233.68</v>
      </c>
      <c r="T325" s="50">
        <v>3012.0143109999999</v>
      </c>
      <c r="U325" s="48">
        <f>T325-S325</f>
        <v>-221.66568899999993</v>
      </c>
      <c r="V325" s="49">
        <f>U325/S325</f>
        <v>-6.8549049071027421E-2</v>
      </c>
      <c r="W325" s="48" t="s">
        <v>32</v>
      </c>
      <c r="X325" s="48">
        <v>2620.3760000000002</v>
      </c>
      <c r="Y325" s="50">
        <v>2399.654618</v>
      </c>
      <c r="Z325" s="48">
        <f>Y325-X325</f>
        <v>-220.72138200000018</v>
      </c>
      <c r="AA325" s="49">
        <f>Z325/X325</f>
        <v>-8.4232713931130548E-2</v>
      </c>
      <c r="AB325" s="48" t="s">
        <v>32</v>
      </c>
      <c r="AC325" s="48">
        <v>3354.6800000000003</v>
      </c>
      <c r="AD325" s="50">
        <v>3161.5737809999996</v>
      </c>
      <c r="AE325" s="48">
        <f>AD325-AC325</f>
        <v>-193.10621900000069</v>
      </c>
      <c r="AF325" s="49">
        <f>AE325/AC325</f>
        <v>-5.7563230770148174E-2</v>
      </c>
      <c r="AG325" s="48" t="s">
        <v>32</v>
      </c>
    </row>
    <row r="326" spans="1:33" s="30" customFormat="1" x14ac:dyDescent="0.25">
      <c r="A326" s="45" t="s">
        <v>744</v>
      </c>
      <c r="B326" s="64" t="s">
        <v>745</v>
      </c>
      <c r="C326" s="47" t="s">
        <v>32</v>
      </c>
      <c r="D326" s="48" t="s">
        <v>596</v>
      </c>
      <c r="E326" s="48" t="s">
        <v>596</v>
      </c>
      <c r="F326" s="48" t="s">
        <v>596</v>
      </c>
      <c r="G326" s="49" t="s">
        <v>596</v>
      </c>
      <c r="H326" s="48" t="s">
        <v>596</v>
      </c>
      <c r="I326" s="48" t="s">
        <v>596</v>
      </c>
      <c r="J326" s="48" t="s">
        <v>596</v>
      </c>
      <c r="K326" s="48" t="s">
        <v>596</v>
      </c>
      <c r="L326" s="49" t="s">
        <v>596</v>
      </c>
      <c r="M326" s="48" t="s">
        <v>596</v>
      </c>
      <c r="N326" s="48" t="s">
        <v>596</v>
      </c>
      <c r="O326" s="48" t="s">
        <v>596</v>
      </c>
      <c r="P326" s="48" t="s">
        <v>596</v>
      </c>
      <c r="Q326" s="49" t="s">
        <v>596</v>
      </c>
      <c r="R326" s="48" t="s">
        <v>596</v>
      </c>
      <c r="S326" s="48" t="s">
        <v>596</v>
      </c>
      <c r="T326" s="48" t="s">
        <v>596</v>
      </c>
      <c r="U326" s="48" t="s">
        <v>596</v>
      </c>
      <c r="V326" s="49" t="s">
        <v>596</v>
      </c>
      <c r="W326" s="48" t="s">
        <v>596</v>
      </c>
      <c r="X326" s="48" t="s">
        <v>596</v>
      </c>
      <c r="Y326" s="48" t="s">
        <v>596</v>
      </c>
      <c r="Z326" s="48" t="s">
        <v>596</v>
      </c>
      <c r="AA326" s="49" t="s">
        <v>596</v>
      </c>
      <c r="AB326" s="48" t="s">
        <v>596</v>
      </c>
      <c r="AC326" s="48" t="s">
        <v>596</v>
      </c>
      <c r="AD326" s="48" t="s">
        <v>596</v>
      </c>
      <c r="AE326" s="48" t="s">
        <v>596</v>
      </c>
      <c r="AF326" s="48" t="s">
        <v>596</v>
      </c>
      <c r="AG326" s="48" t="s">
        <v>596</v>
      </c>
    </row>
    <row r="327" spans="1:33" s="30" customFormat="1" x14ac:dyDescent="0.25">
      <c r="A327" s="45" t="s">
        <v>746</v>
      </c>
      <c r="B327" s="62" t="s">
        <v>747</v>
      </c>
      <c r="C327" s="47" t="s">
        <v>743</v>
      </c>
      <c r="D327" s="48">
        <f>SUM(I327,N327,S327,X327,AC327)</f>
        <v>15863.712095069353</v>
      </c>
      <c r="E327" s="48">
        <f>SUM(J327,O327,T327,Y327,AD327)</f>
        <v>14976.857371000002</v>
      </c>
      <c r="F327" s="48">
        <f>E327-D327</f>
        <v>-886.85472406935151</v>
      </c>
      <c r="G327" s="49">
        <f>F327/D327</f>
        <v>-5.5904615436446141E-2</v>
      </c>
      <c r="H327" s="48" t="s">
        <v>32</v>
      </c>
      <c r="I327" s="50">
        <v>7771.9655534812182</v>
      </c>
      <c r="J327" s="50">
        <v>7481.9267170000021</v>
      </c>
      <c r="K327" s="48">
        <f>J327-I327</f>
        <v>-290.03883648121609</v>
      </c>
      <c r="L327" s="49">
        <f>K327/I327</f>
        <v>-3.7318595210615917E-2</v>
      </c>
      <c r="M327" s="48" t="s">
        <v>32</v>
      </c>
      <c r="N327" s="48">
        <v>0</v>
      </c>
      <c r="O327" s="50">
        <v>0</v>
      </c>
      <c r="P327" s="48">
        <f>O327-N327</f>
        <v>0</v>
      </c>
      <c r="Q327" s="49">
        <v>0</v>
      </c>
      <c r="R327" s="48" t="s">
        <v>32</v>
      </c>
      <c r="S327" s="48">
        <v>2849.5350999999996</v>
      </c>
      <c r="T327" s="50">
        <v>2659.5824579999999</v>
      </c>
      <c r="U327" s="48">
        <f>T327-S327</f>
        <v>-189.95264199999974</v>
      </c>
      <c r="V327" s="49">
        <f>U327/S327</f>
        <v>-6.6660923741560421E-2</v>
      </c>
      <c r="W327" s="48" t="s">
        <v>32</v>
      </c>
      <c r="X327" s="48">
        <v>2245.5920000000001</v>
      </c>
      <c r="Y327" s="50">
        <v>2022.6786069999998</v>
      </c>
      <c r="Z327" s="48">
        <f>Y327-X327</f>
        <v>-222.91339300000027</v>
      </c>
      <c r="AA327" s="49">
        <f>Z327/X327</f>
        <v>-9.9267094378676202E-2</v>
      </c>
      <c r="AB327" s="48" t="s">
        <v>32</v>
      </c>
      <c r="AC327" s="48">
        <v>2996.6194415881346</v>
      </c>
      <c r="AD327" s="50">
        <v>2812.6695889999996</v>
      </c>
      <c r="AE327" s="48">
        <f>AD327-AC327</f>
        <v>-183.94985258813495</v>
      </c>
      <c r="AF327" s="49">
        <f>AE327/AC327</f>
        <v>-6.138579027927752E-2</v>
      </c>
      <c r="AG327" s="48" t="s">
        <v>32</v>
      </c>
    </row>
    <row r="328" spans="1:33" s="30" customFormat="1" x14ac:dyDescent="0.25">
      <c r="A328" s="45" t="s">
        <v>748</v>
      </c>
      <c r="B328" s="62" t="s">
        <v>749</v>
      </c>
      <c r="C328" s="47" t="s">
        <v>750</v>
      </c>
      <c r="D328" s="48">
        <f>SUM(I328,N328,S328,X328,AC328)</f>
        <v>18132.036999999997</v>
      </c>
      <c r="E328" s="48">
        <f>SUM(J328,O328,T328,Y328,AD328)</f>
        <v>18758.114937599999</v>
      </c>
      <c r="F328" s="48">
        <f>E328-D328</f>
        <v>626.07793760000277</v>
      </c>
      <c r="G328" s="49">
        <f>F328/D328</f>
        <v>3.4528825283116446E-2</v>
      </c>
      <c r="H328" s="48" t="s">
        <v>32</v>
      </c>
      <c r="I328" s="50">
        <v>11065.203999999998</v>
      </c>
      <c r="J328" s="50">
        <v>11213.506937600001</v>
      </c>
      <c r="K328" s="48">
        <f>J328-I328</f>
        <v>148.30293760000313</v>
      </c>
      <c r="L328" s="49">
        <f>K328/I328</f>
        <v>1.3402639264491025E-2</v>
      </c>
      <c r="M328" s="48" t="s">
        <v>32</v>
      </c>
      <c r="N328" s="48">
        <v>658.5</v>
      </c>
      <c r="O328" s="50">
        <v>645.97399999999993</v>
      </c>
      <c r="P328" s="48">
        <f>O328-N328</f>
        <v>-12.526000000000067</v>
      </c>
      <c r="Q328" s="49">
        <f>P328/N328</f>
        <v>-1.9022019741837613E-2</v>
      </c>
      <c r="R328" s="48" t="s">
        <v>32</v>
      </c>
      <c r="S328" s="48">
        <v>2107.6999999999998</v>
      </c>
      <c r="T328" s="50">
        <v>2298.6289999999999</v>
      </c>
      <c r="U328" s="48">
        <f>T328-S328</f>
        <v>190.92900000000009</v>
      </c>
      <c r="V328" s="49">
        <f>U328/S328</f>
        <v>9.0586421217440857E-2</v>
      </c>
      <c r="W328" s="48" t="s">
        <v>32</v>
      </c>
      <c r="X328" s="48">
        <v>2366.8469999999998</v>
      </c>
      <c r="Y328" s="50">
        <v>2530.2070000000003</v>
      </c>
      <c r="Z328" s="48">
        <f>Y328-X328</f>
        <v>163.36000000000058</v>
      </c>
      <c r="AA328" s="49">
        <f>Z328/X328</f>
        <v>6.902009297601433E-2</v>
      </c>
      <c r="AB328" s="48" t="s">
        <v>32</v>
      </c>
      <c r="AC328" s="48">
        <v>1933.7860000000001</v>
      </c>
      <c r="AD328" s="50">
        <v>2069.7979999999998</v>
      </c>
      <c r="AE328" s="48">
        <f>AD328-AC328</f>
        <v>136.01199999999972</v>
      </c>
      <c r="AF328" s="49">
        <f>AE328/AC328</f>
        <v>7.0334566492879627E-2</v>
      </c>
      <c r="AG328" s="48" t="s">
        <v>32</v>
      </c>
    </row>
    <row r="329" spans="1:33" s="30" customFormat="1" x14ac:dyDescent="0.25">
      <c r="A329" s="45" t="s">
        <v>751</v>
      </c>
      <c r="B329" s="64" t="s">
        <v>752</v>
      </c>
      <c r="C329" s="47" t="s">
        <v>32</v>
      </c>
      <c r="D329" s="48" t="s">
        <v>596</v>
      </c>
      <c r="E329" s="48" t="s">
        <v>596</v>
      </c>
      <c r="F329" s="48" t="s">
        <v>596</v>
      </c>
      <c r="G329" s="49" t="s">
        <v>596</v>
      </c>
      <c r="H329" s="48" t="s">
        <v>596</v>
      </c>
      <c r="I329" s="48" t="s">
        <v>596</v>
      </c>
      <c r="J329" s="48" t="s">
        <v>596</v>
      </c>
      <c r="K329" s="48" t="s">
        <v>596</v>
      </c>
      <c r="L329" s="49" t="s">
        <v>596</v>
      </c>
      <c r="M329" s="48" t="s">
        <v>596</v>
      </c>
      <c r="N329" s="48" t="s">
        <v>596</v>
      </c>
      <c r="O329" s="48" t="s">
        <v>596</v>
      </c>
      <c r="P329" s="48" t="s">
        <v>596</v>
      </c>
      <c r="Q329" s="49" t="s">
        <v>596</v>
      </c>
      <c r="R329" s="48" t="s">
        <v>596</v>
      </c>
      <c r="S329" s="48" t="s">
        <v>596</v>
      </c>
      <c r="T329" s="48" t="s">
        <v>596</v>
      </c>
      <c r="U329" s="48" t="s">
        <v>596</v>
      </c>
      <c r="V329" s="49" t="s">
        <v>596</v>
      </c>
      <c r="W329" s="48" t="s">
        <v>596</v>
      </c>
      <c r="X329" s="48" t="s">
        <v>596</v>
      </c>
      <c r="Y329" s="48" t="s">
        <v>596</v>
      </c>
      <c r="Z329" s="48" t="s">
        <v>596</v>
      </c>
      <c r="AA329" s="49" t="s">
        <v>596</v>
      </c>
      <c r="AB329" s="48" t="s">
        <v>596</v>
      </c>
      <c r="AC329" s="48" t="s">
        <v>596</v>
      </c>
      <c r="AD329" s="48" t="s">
        <v>596</v>
      </c>
      <c r="AE329" s="48" t="s">
        <v>596</v>
      </c>
      <c r="AF329" s="48" t="s">
        <v>596</v>
      </c>
      <c r="AG329" s="48" t="s">
        <v>596</v>
      </c>
    </row>
    <row r="330" spans="1:33" s="30" customFormat="1" x14ac:dyDescent="0.25">
      <c r="A330" s="45" t="s">
        <v>753</v>
      </c>
      <c r="B330" s="62" t="s">
        <v>747</v>
      </c>
      <c r="C330" s="47" t="s">
        <v>743</v>
      </c>
      <c r="D330" s="48" t="s">
        <v>32</v>
      </c>
      <c r="E330" s="48" t="s">
        <v>32</v>
      </c>
      <c r="F330" s="48" t="s">
        <v>32</v>
      </c>
      <c r="G330" s="49" t="s">
        <v>32</v>
      </c>
      <c r="H330" s="48" t="s">
        <v>32</v>
      </c>
      <c r="I330" s="50" t="s">
        <v>32</v>
      </c>
      <c r="J330" s="50" t="s">
        <v>32</v>
      </c>
      <c r="K330" s="48" t="s">
        <v>32</v>
      </c>
      <c r="L330" s="49" t="s">
        <v>32</v>
      </c>
      <c r="M330" s="48" t="s">
        <v>32</v>
      </c>
      <c r="N330" s="48" t="s">
        <v>32</v>
      </c>
      <c r="O330" s="50" t="s">
        <v>32</v>
      </c>
      <c r="P330" s="48" t="s">
        <v>32</v>
      </c>
      <c r="Q330" s="49" t="s">
        <v>32</v>
      </c>
      <c r="R330" s="48" t="s">
        <v>32</v>
      </c>
      <c r="S330" s="48" t="s">
        <v>32</v>
      </c>
      <c r="T330" s="50" t="s">
        <v>32</v>
      </c>
      <c r="U330" s="48" t="s">
        <v>32</v>
      </c>
      <c r="V330" s="49" t="s">
        <v>32</v>
      </c>
      <c r="W330" s="48" t="s">
        <v>32</v>
      </c>
      <c r="X330" s="48" t="s">
        <v>32</v>
      </c>
      <c r="Y330" s="50" t="s">
        <v>32</v>
      </c>
      <c r="Z330" s="48" t="s">
        <v>32</v>
      </c>
      <c r="AA330" s="49" t="s">
        <v>32</v>
      </c>
      <c r="AB330" s="48" t="s">
        <v>32</v>
      </c>
      <c r="AC330" s="48" t="s">
        <v>32</v>
      </c>
      <c r="AD330" s="50" t="s">
        <v>32</v>
      </c>
      <c r="AE330" s="48" t="s">
        <v>32</v>
      </c>
      <c r="AF330" s="49" t="s">
        <v>32</v>
      </c>
      <c r="AG330" s="48" t="s">
        <v>32</v>
      </c>
    </row>
    <row r="331" spans="1:33" s="30" customFormat="1" x14ac:dyDescent="0.25">
      <c r="A331" s="45" t="s">
        <v>754</v>
      </c>
      <c r="B331" s="62" t="s">
        <v>755</v>
      </c>
      <c r="C331" s="47" t="s">
        <v>732</v>
      </c>
      <c r="D331" s="48" t="s">
        <v>32</v>
      </c>
      <c r="E331" s="48" t="s">
        <v>32</v>
      </c>
      <c r="F331" s="48" t="s">
        <v>32</v>
      </c>
      <c r="G331" s="49" t="s">
        <v>32</v>
      </c>
      <c r="H331" s="48" t="s">
        <v>32</v>
      </c>
      <c r="I331" s="50" t="s">
        <v>32</v>
      </c>
      <c r="J331" s="50" t="s">
        <v>32</v>
      </c>
      <c r="K331" s="48" t="s">
        <v>32</v>
      </c>
      <c r="L331" s="49" t="s">
        <v>32</v>
      </c>
      <c r="M331" s="48" t="s">
        <v>32</v>
      </c>
      <c r="N331" s="48" t="s">
        <v>32</v>
      </c>
      <c r="O331" s="50" t="s">
        <v>32</v>
      </c>
      <c r="P331" s="48" t="s">
        <v>32</v>
      </c>
      <c r="Q331" s="49" t="s">
        <v>32</v>
      </c>
      <c r="R331" s="48" t="s">
        <v>32</v>
      </c>
      <c r="S331" s="48" t="s">
        <v>32</v>
      </c>
      <c r="T331" s="50" t="s">
        <v>32</v>
      </c>
      <c r="U331" s="48" t="s">
        <v>32</v>
      </c>
      <c r="V331" s="49" t="s">
        <v>32</v>
      </c>
      <c r="W331" s="48" t="s">
        <v>32</v>
      </c>
      <c r="X331" s="48" t="s">
        <v>32</v>
      </c>
      <c r="Y331" s="50" t="s">
        <v>32</v>
      </c>
      <c r="Z331" s="48" t="s">
        <v>32</v>
      </c>
      <c r="AA331" s="49" t="s">
        <v>32</v>
      </c>
      <c r="AB331" s="48" t="s">
        <v>32</v>
      </c>
      <c r="AC331" s="48" t="s">
        <v>32</v>
      </c>
      <c r="AD331" s="50" t="s">
        <v>32</v>
      </c>
      <c r="AE331" s="48" t="s">
        <v>32</v>
      </c>
      <c r="AF331" s="49" t="s">
        <v>32</v>
      </c>
      <c r="AG331" s="48" t="s">
        <v>32</v>
      </c>
    </row>
    <row r="332" spans="1:33" s="30" customFormat="1" ht="315" x14ac:dyDescent="0.25">
      <c r="A332" s="45" t="s">
        <v>756</v>
      </c>
      <c r="B332" s="62" t="s">
        <v>749</v>
      </c>
      <c r="C332" s="47" t="s">
        <v>750</v>
      </c>
      <c r="D332" s="48">
        <f>SUM(I332,N332,S332,X332,AC332)</f>
        <v>3019.4394459496848</v>
      </c>
      <c r="E332" s="48">
        <f>SUM(J332,O332,T332,Y332,AD332)</f>
        <v>2995.6061399999999</v>
      </c>
      <c r="F332" s="48">
        <f>E332-D332</f>
        <v>-23.833305949684927</v>
      </c>
      <c r="G332" s="49">
        <f>F332/D332</f>
        <v>-7.8932882663552782E-3</v>
      </c>
      <c r="H332" s="48" t="s">
        <v>32</v>
      </c>
      <c r="I332" s="50">
        <v>0</v>
      </c>
      <c r="J332" s="50">
        <v>0</v>
      </c>
      <c r="K332" s="48">
        <f>J332-I332</f>
        <v>0</v>
      </c>
      <c r="L332" s="49">
        <v>0</v>
      </c>
      <c r="M332" s="48" t="s">
        <v>32</v>
      </c>
      <c r="N332" s="48">
        <v>45.888039847628455</v>
      </c>
      <c r="O332" s="50">
        <v>44.115540000000003</v>
      </c>
      <c r="P332" s="48">
        <f>O332-N332</f>
        <v>-1.7724998476284526</v>
      </c>
      <c r="Q332" s="49">
        <f>P332/N332</f>
        <v>-3.8626619343821403E-2</v>
      </c>
      <c r="R332" s="48" t="s">
        <v>32</v>
      </c>
      <c r="S332" s="48">
        <v>2561.5221061020561</v>
      </c>
      <c r="T332" s="50">
        <v>2635.6849999999999</v>
      </c>
      <c r="U332" s="48">
        <f>T332-S332</f>
        <v>74.162893897943832</v>
      </c>
      <c r="V332" s="49">
        <f>U332/S332</f>
        <v>2.8952665964222225E-2</v>
      </c>
      <c r="W332" s="48" t="s">
        <v>32</v>
      </c>
      <c r="X332" s="48">
        <v>412.02930000000003</v>
      </c>
      <c r="Y332" s="50">
        <v>315.80560000000003</v>
      </c>
      <c r="Z332" s="48">
        <f>Y332-X332</f>
        <v>-96.223700000000008</v>
      </c>
      <c r="AA332" s="49">
        <f>Z332/X332</f>
        <v>-0.23353606163445173</v>
      </c>
      <c r="AB332" s="48" t="s">
        <v>757</v>
      </c>
      <c r="AC332" s="48">
        <v>0</v>
      </c>
      <c r="AD332" s="50">
        <v>0</v>
      </c>
      <c r="AE332" s="48">
        <f>AD332-AC332</f>
        <v>0</v>
      </c>
      <c r="AF332" s="49">
        <v>0</v>
      </c>
      <c r="AG332" s="48" t="s">
        <v>32</v>
      </c>
    </row>
    <row r="333" spans="1:33" s="30" customFormat="1" x14ac:dyDescent="0.25">
      <c r="A333" s="45" t="s">
        <v>758</v>
      </c>
      <c r="B333" s="64" t="s">
        <v>759</v>
      </c>
      <c r="C333" s="47" t="s">
        <v>32</v>
      </c>
      <c r="D333" s="48" t="s">
        <v>596</v>
      </c>
      <c r="E333" s="48" t="s">
        <v>596</v>
      </c>
      <c r="F333" s="48" t="s">
        <v>596</v>
      </c>
      <c r="G333" s="49" t="s">
        <v>596</v>
      </c>
      <c r="H333" s="48" t="s">
        <v>596</v>
      </c>
      <c r="I333" s="48" t="s">
        <v>596</v>
      </c>
      <c r="J333" s="48" t="s">
        <v>596</v>
      </c>
      <c r="K333" s="48" t="s">
        <v>596</v>
      </c>
      <c r="L333" s="49" t="s">
        <v>596</v>
      </c>
      <c r="M333" s="48" t="s">
        <v>596</v>
      </c>
      <c r="N333" s="48" t="s">
        <v>596</v>
      </c>
      <c r="O333" s="48" t="s">
        <v>596</v>
      </c>
      <c r="P333" s="48" t="s">
        <v>596</v>
      </c>
      <c r="Q333" s="49" t="s">
        <v>596</v>
      </c>
      <c r="R333" s="48" t="s">
        <v>596</v>
      </c>
      <c r="S333" s="48" t="s">
        <v>596</v>
      </c>
      <c r="T333" s="48" t="s">
        <v>596</v>
      </c>
      <c r="U333" s="48" t="s">
        <v>596</v>
      </c>
      <c r="V333" s="49" t="s">
        <v>596</v>
      </c>
      <c r="W333" s="48" t="s">
        <v>596</v>
      </c>
      <c r="X333" s="48" t="s">
        <v>596</v>
      </c>
      <c r="Y333" s="48" t="s">
        <v>596</v>
      </c>
      <c r="Z333" s="48" t="s">
        <v>596</v>
      </c>
      <c r="AA333" s="49" t="s">
        <v>596</v>
      </c>
      <c r="AB333" s="48" t="s">
        <v>596</v>
      </c>
      <c r="AC333" s="48" t="s">
        <v>596</v>
      </c>
      <c r="AD333" s="48" t="s">
        <v>596</v>
      </c>
      <c r="AE333" s="48" t="s">
        <v>596</v>
      </c>
      <c r="AF333" s="48" t="s">
        <v>596</v>
      </c>
      <c r="AG333" s="48" t="s">
        <v>596</v>
      </c>
    </row>
    <row r="334" spans="1:33" s="30" customFormat="1" ht="173.25" x14ac:dyDescent="0.25">
      <c r="A334" s="45" t="s">
        <v>760</v>
      </c>
      <c r="B334" s="62" t="s">
        <v>747</v>
      </c>
      <c r="C334" s="47" t="s">
        <v>743</v>
      </c>
      <c r="D334" s="48">
        <f>SUM(I334,N334,S334,X334,AC334)</f>
        <v>302.86403499999994</v>
      </c>
      <c r="E334" s="48">
        <f>SUM(J334,O334,T334,Y334,AD334)</f>
        <v>296.70777799999996</v>
      </c>
      <c r="F334" s="48">
        <f>E334-D334</f>
        <v>-6.1562569999999823</v>
      </c>
      <c r="G334" s="49">
        <f>F334/D334</f>
        <v>-2.0326801100698483E-2</v>
      </c>
      <c r="H334" s="48" t="s">
        <v>32</v>
      </c>
      <c r="I334" s="50">
        <v>143.297144</v>
      </c>
      <c r="J334" s="50">
        <v>138.12655100000001</v>
      </c>
      <c r="K334" s="48">
        <f>J334-I334</f>
        <v>-5.1705929999999967</v>
      </c>
      <c r="L334" s="49">
        <f>K334/I334</f>
        <v>-3.6083015025058673E-2</v>
      </c>
      <c r="M334" s="48" t="s">
        <v>32</v>
      </c>
      <c r="N334" s="48">
        <v>32.213000000000001</v>
      </c>
      <c r="O334" s="50">
        <v>27.897203999999999</v>
      </c>
      <c r="P334" s="48">
        <f>O334-N334</f>
        <v>-4.3157960000000024</v>
      </c>
      <c r="Q334" s="49">
        <f>P334/N334</f>
        <v>-0.13397684164778204</v>
      </c>
      <c r="R334" s="48" t="s">
        <v>761</v>
      </c>
      <c r="S334" s="48">
        <v>97.767291</v>
      </c>
      <c r="T334" s="50">
        <v>98.755042000000003</v>
      </c>
      <c r="U334" s="48">
        <f>T334-S334</f>
        <v>0.98775100000000293</v>
      </c>
      <c r="V334" s="49">
        <f>U334/S334</f>
        <v>1.0103082430707863E-2</v>
      </c>
      <c r="W334" s="48" t="s">
        <v>32</v>
      </c>
      <c r="X334" s="48">
        <v>6.8121</v>
      </c>
      <c r="Y334" s="50">
        <v>8.4307479999999995</v>
      </c>
      <c r="Z334" s="48">
        <f>Y334-X334</f>
        <v>1.6186479999999994</v>
      </c>
      <c r="AA334" s="49">
        <f>Z334/X334</f>
        <v>0.23761365804964688</v>
      </c>
      <c r="AB334" s="48" t="s">
        <v>762</v>
      </c>
      <c r="AC334" s="48">
        <v>22.7745</v>
      </c>
      <c r="AD334" s="50">
        <v>23.498232999999999</v>
      </c>
      <c r="AE334" s="48">
        <f>AD334-AC334</f>
        <v>0.72373299999999929</v>
      </c>
      <c r="AF334" s="49">
        <f>AE334/AC334</f>
        <v>3.1778216865353766E-2</v>
      </c>
      <c r="AG334" s="48" t="s">
        <v>32</v>
      </c>
    </row>
    <row r="335" spans="1:33" s="30" customFormat="1" x14ac:dyDescent="0.25">
      <c r="A335" s="45" t="s">
        <v>763</v>
      </c>
      <c r="B335" s="62" t="s">
        <v>749</v>
      </c>
      <c r="C335" s="47" t="s">
        <v>750</v>
      </c>
      <c r="D335" s="48">
        <f>SUM(I335,N335,S335,X335,AC335)</f>
        <v>0</v>
      </c>
      <c r="E335" s="48">
        <f>SUM(J335,O335,T335,Y335,AD335)</f>
        <v>0</v>
      </c>
      <c r="F335" s="48">
        <f>E335-D335</f>
        <v>0</v>
      </c>
      <c r="G335" s="49">
        <v>0</v>
      </c>
      <c r="H335" s="48" t="s">
        <v>32</v>
      </c>
      <c r="I335" s="50">
        <v>0</v>
      </c>
      <c r="J335" s="50">
        <v>0</v>
      </c>
      <c r="K335" s="48">
        <f>J335-I335</f>
        <v>0</v>
      </c>
      <c r="L335" s="49">
        <v>0</v>
      </c>
      <c r="M335" s="48" t="s">
        <v>32</v>
      </c>
      <c r="N335" s="48">
        <v>0</v>
      </c>
      <c r="O335" s="50">
        <v>0</v>
      </c>
      <c r="P335" s="48">
        <f>O335-N335</f>
        <v>0</v>
      </c>
      <c r="Q335" s="49">
        <v>0</v>
      </c>
      <c r="R335" s="48" t="s">
        <v>32</v>
      </c>
      <c r="S335" s="48">
        <v>0</v>
      </c>
      <c r="T335" s="50">
        <v>0</v>
      </c>
      <c r="U335" s="48">
        <f>T335-S335</f>
        <v>0</v>
      </c>
      <c r="V335" s="49">
        <v>0</v>
      </c>
      <c r="W335" s="48" t="s">
        <v>32</v>
      </c>
      <c r="X335" s="48">
        <v>0</v>
      </c>
      <c r="Y335" s="50">
        <v>0</v>
      </c>
      <c r="Z335" s="48">
        <f>Y335-X335</f>
        <v>0</v>
      </c>
      <c r="AA335" s="49">
        <v>0</v>
      </c>
      <c r="AB335" s="48" t="s">
        <v>32</v>
      </c>
      <c r="AC335" s="48">
        <v>0</v>
      </c>
      <c r="AD335" s="50">
        <v>0</v>
      </c>
      <c r="AE335" s="48">
        <f>AD335-AC335</f>
        <v>0</v>
      </c>
      <c r="AF335" s="49">
        <v>0</v>
      </c>
      <c r="AG335" s="48" t="s">
        <v>32</v>
      </c>
    </row>
    <row r="336" spans="1:33" s="30" customFormat="1" x14ac:dyDescent="0.25">
      <c r="A336" s="45" t="s">
        <v>764</v>
      </c>
      <c r="B336" s="64" t="s">
        <v>765</v>
      </c>
      <c r="C336" s="47" t="s">
        <v>32</v>
      </c>
      <c r="D336" s="48" t="s">
        <v>596</v>
      </c>
      <c r="E336" s="48" t="s">
        <v>596</v>
      </c>
      <c r="F336" s="48" t="s">
        <v>596</v>
      </c>
      <c r="G336" s="49" t="s">
        <v>596</v>
      </c>
      <c r="H336" s="48" t="s">
        <v>596</v>
      </c>
      <c r="I336" s="48" t="s">
        <v>596</v>
      </c>
      <c r="J336" s="48" t="s">
        <v>596</v>
      </c>
      <c r="K336" s="48" t="s">
        <v>596</v>
      </c>
      <c r="L336" s="49" t="s">
        <v>596</v>
      </c>
      <c r="M336" s="48" t="s">
        <v>596</v>
      </c>
      <c r="N336" s="48" t="s">
        <v>596</v>
      </c>
      <c r="O336" s="48" t="s">
        <v>596</v>
      </c>
      <c r="P336" s="48" t="s">
        <v>596</v>
      </c>
      <c r="Q336" s="49" t="s">
        <v>596</v>
      </c>
      <c r="R336" s="48" t="s">
        <v>596</v>
      </c>
      <c r="S336" s="48" t="s">
        <v>596</v>
      </c>
      <c r="T336" s="48" t="s">
        <v>596</v>
      </c>
      <c r="U336" s="48" t="s">
        <v>596</v>
      </c>
      <c r="V336" s="49" t="s">
        <v>596</v>
      </c>
      <c r="W336" s="48" t="s">
        <v>596</v>
      </c>
      <c r="X336" s="48" t="s">
        <v>596</v>
      </c>
      <c r="Y336" s="48" t="s">
        <v>596</v>
      </c>
      <c r="Z336" s="48" t="s">
        <v>596</v>
      </c>
      <c r="AA336" s="49" t="s">
        <v>596</v>
      </c>
      <c r="AB336" s="48" t="s">
        <v>596</v>
      </c>
      <c r="AC336" s="48" t="s">
        <v>596</v>
      </c>
      <c r="AD336" s="48" t="s">
        <v>596</v>
      </c>
      <c r="AE336" s="48" t="s">
        <v>596</v>
      </c>
      <c r="AF336" s="48" t="s">
        <v>596</v>
      </c>
      <c r="AG336" s="48" t="s">
        <v>596</v>
      </c>
    </row>
    <row r="337" spans="1:33" s="30" customFormat="1" x14ac:dyDescent="0.25">
      <c r="A337" s="45" t="s">
        <v>766</v>
      </c>
      <c r="B337" s="62" t="s">
        <v>747</v>
      </c>
      <c r="C337" s="47" t="s">
        <v>743</v>
      </c>
      <c r="D337" s="48">
        <f t="shared" ref="D337:E339" si="159">SUM(I337,N337,S337,X337,AC337)</f>
        <v>15667.047890521295</v>
      </c>
      <c r="E337" s="48">
        <f t="shared" si="159"/>
        <v>14923.162364999998</v>
      </c>
      <c r="F337" s="48">
        <f>E337-D337</f>
        <v>-743.88552552129659</v>
      </c>
      <c r="G337" s="49">
        <f>F337/D337</f>
        <v>-4.7480899447007757E-2</v>
      </c>
      <c r="H337" s="48" t="s">
        <v>32</v>
      </c>
      <c r="I337" s="50">
        <v>7662.7515779331607</v>
      </c>
      <c r="J337" s="50">
        <v>7506.1180089999998</v>
      </c>
      <c r="K337" s="48">
        <f>J337-I337</f>
        <v>-156.63356893316086</v>
      </c>
      <c r="L337" s="49">
        <f>K337/I337</f>
        <v>-2.044090394163723E-2</v>
      </c>
      <c r="M337" s="48" t="s">
        <v>32</v>
      </c>
      <c r="N337" s="48" t="s">
        <v>32</v>
      </c>
      <c r="O337" s="48" t="s">
        <v>32</v>
      </c>
      <c r="P337" s="48" t="s">
        <v>32</v>
      </c>
      <c r="Q337" s="49" t="s">
        <v>32</v>
      </c>
      <c r="R337" s="48" t="s">
        <v>32</v>
      </c>
      <c r="S337" s="48">
        <v>2811.3135360000001</v>
      </c>
      <c r="T337" s="50">
        <v>2624.9719030000001</v>
      </c>
      <c r="U337" s="48">
        <f>T337-S337</f>
        <v>-186.341633</v>
      </c>
      <c r="V337" s="49">
        <f>U337/S337</f>
        <v>-6.6282764484935766E-2</v>
      </c>
      <c r="W337" s="48" t="s">
        <v>32</v>
      </c>
      <c r="X337" s="48">
        <v>2222.865335</v>
      </c>
      <c r="Y337" s="50">
        <v>2002.8881779999999</v>
      </c>
      <c r="Z337" s="48">
        <f>Y337-X337</f>
        <v>-219.97715700000003</v>
      </c>
      <c r="AA337" s="49">
        <f>Z337/X337</f>
        <v>-9.8961081238868681E-2</v>
      </c>
      <c r="AB337" s="48" t="s">
        <v>32</v>
      </c>
      <c r="AC337" s="48">
        <v>2970.1174415881337</v>
      </c>
      <c r="AD337" s="50">
        <v>2789.1842750000001</v>
      </c>
      <c r="AE337" s="48">
        <f>AD337-AC337</f>
        <v>-180.93316658813364</v>
      </c>
      <c r="AF337" s="49">
        <f>AE337/AC337</f>
        <v>-6.0917849258980125E-2</v>
      </c>
      <c r="AG337" s="48" t="s">
        <v>32</v>
      </c>
    </row>
    <row r="338" spans="1:33" s="30" customFormat="1" x14ac:dyDescent="0.25">
      <c r="A338" s="45" t="s">
        <v>767</v>
      </c>
      <c r="B338" s="62" t="s">
        <v>755</v>
      </c>
      <c r="C338" s="47" t="s">
        <v>732</v>
      </c>
      <c r="D338" s="48">
        <f t="shared" si="159"/>
        <v>3790.2910833333335</v>
      </c>
      <c r="E338" s="48">
        <f t="shared" si="159"/>
        <v>3727.9469999999997</v>
      </c>
      <c r="F338" s="48">
        <f>E338-D338</f>
        <v>-62.344083333333856</v>
      </c>
      <c r="G338" s="49">
        <f>F338/D338</f>
        <v>-1.6448362925864251E-2</v>
      </c>
      <c r="H338" s="48" t="s">
        <v>32</v>
      </c>
      <c r="I338" s="50">
        <v>2133.540583333333</v>
      </c>
      <c r="J338" s="50">
        <v>2122.835</v>
      </c>
      <c r="K338" s="48">
        <f>J338-I338</f>
        <v>-10.705583333332925</v>
      </c>
      <c r="L338" s="49">
        <f>K338/I338</f>
        <v>-5.0177547204689572E-3</v>
      </c>
      <c r="M338" s="48" t="s">
        <v>32</v>
      </c>
      <c r="N338" s="48" t="s">
        <v>32</v>
      </c>
      <c r="O338" s="48" t="s">
        <v>32</v>
      </c>
      <c r="P338" s="48" t="s">
        <v>32</v>
      </c>
      <c r="Q338" s="49" t="s">
        <v>32</v>
      </c>
      <c r="R338" s="48" t="s">
        <v>32</v>
      </c>
      <c r="S338" s="48">
        <v>587.15</v>
      </c>
      <c r="T338" s="50">
        <v>584.32299999999998</v>
      </c>
      <c r="U338" s="48">
        <f>T338-S338</f>
        <v>-2.8269999999999982</v>
      </c>
      <c r="V338" s="49">
        <f>U338/S338</f>
        <v>-4.8147832751426357E-3</v>
      </c>
      <c r="W338" s="48" t="s">
        <v>32</v>
      </c>
      <c r="X338" s="48">
        <v>478.96499999999997</v>
      </c>
      <c r="Y338" s="50">
        <v>484.928</v>
      </c>
      <c r="Z338" s="48">
        <f>Y338-X338</f>
        <v>5.9630000000000223</v>
      </c>
      <c r="AA338" s="49">
        <f>Z338/X338</f>
        <v>1.2449761464825243E-2</v>
      </c>
      <c r="AB338" s="48" t="s">
        <v>32</v>
      </c>
      <c r="AC338" s="48">
        <v>590.63550000000009</v>
      </c>
      <c r="AD338" s="50">
        <v>535.86099999999999</v>
      </c>
      <c r="AE338" s="48">
        <f>AD338-AC338</f>
        <v>-54.774500000000103</v>
      </c>
      <c r="AF338" s="49">
        <f>AE338/AC338</f>
        <v>-9.2738245499974337E-2</v>
      </c>
      <c r="AG338" s="48" t="s">
        <v>32</v>
      </c>
    </row>
    <row r="339" spans="1:33" s="30" customFormat="1" ht="158.25" thickBot="1" x14ac:dyDescent="0.3">
      <c r="A339" s="52" t="s">
        <v>768</v>
      </c>
      <c r="B339" s="125" t="s">
        <v>749</v>
      </c>
      <c r="C339" s="54" t="s">
        <v>750</v>
      </c>
      <c r="D339" s="55">
        <f t="shared" si="159"/>
        <v>16825.410500997976</v>
      </c>
      <c r="E339" s="55">
        <f t="shared" si="159"/>
        <v>17130.738487999995</v>
      </c>
      <c r="F339" s="55">
        <f>E339-D339</f>
        <v>305.32798700201965</v>
      </c>
      <c r="G339" s="56">
        <f>F339/D339</f>
        <v>1.8146837308005623E-2</v>
      </c>
      <c r="H339" s="55" t="s">
        <v>769</v>
      </c>
      <c r="I339" s="92">
        <v>8771.9515301782976</v>
      </c>
      <c r="J339" s="92">
        <v>8886.3668229999985</v>
      </c>
      <c r="K339" s="55">
        <f>J339-I339</f>
        <v>114.41529282170086</v>
      </c>
      <c r="L339" s="56">
        <f>K339/I339</f>
        <v>1.3043311106778912E-2</v>
      </c>
      <c r="M339" s="55" t="s">
        <v>32</v>
      </c>
      <c r="N339" s="55">
        <v>620.19878406906605</v>
      </c>
      <c r="O339" s="92">
        <v>614.94657300000006</v>
      </c>
      <c r="P339" s="55">
        <f>O339-N339</f>
        <v>-5.2522110690659929</v>
      </c>
      <c r="Q339" s="56">
        <f>P339/N339</f>
        <v>-8.46859298015183E-3</v>
      </c>
      <c r="R339" s="55" t="s">
        <v>32</v>
      </c>
      <c r="S339" s="55">
        <v>3765.0852407506118</v>
      </c>
      <c r="T339" s="92">
        <v>3932.0746139999997</v>
      </c>
      <c r="U339" s="55">
        <f>T339-S339</f>
        <v>166.98937324938788</v>
      </c>
      <c r="V339" s="56">
        <f>U339/S339</f>
        <v>4.4352083039718028E-2</v>
      </c>
      <c r="W339" s="55" t="s">
        <v>32</v>
      </c>
      <c r="X339" s="55">
        <v>2571.6673220000002</v>
      </c>
      <c r="Y339" s="92">
        <v>2600.5196999999998</v>
      </c>
      <c r="Z339" s="55">
        <f>Y339-X339</f>
        <v>28.85237799999959</v>
      </c>
      <c r="AA339" s="56">
        <f>Z339/X339</f>
        <v>1.1219327536331928E-2</v>
      </c>
      <c r="AB339" s="55" t="s">
        <v>32</v>
      </c>
      <c r="AC339" s="55">
        <v>1096.5076239999999</v>
      </c>
      <c r="AD339" s="92">
        <v>1096.830778</v>
      </c>
      <c r="AE339" s="55">
        <f>AD339-AC339</f>
        <v>0.3231540000001587</v>
      </c>
      <c r="AF339" s="56">
        <f>AE339/AC339</f>
        <v>2.9471204114505886E-4</v>
      </c>
      <c r="AG339" s="55" t="s">
        <v>32</v>
      </c>
    </row>
    <row r="340" spans="1:33" s="30" customFormat="1" ht="16.5" thickBot="1" x14ac:dyDescent="0.3">
      <c r="A340" s="58" t="s">
        <v>770</v>
      </c>
      <c r="B340" s="59" t="s">
        <v>771</v>
      </c>
      <c r="C340" s="60" t="s">
        <v>32</v>
      </c>
      <c r="D340" s="35" t="s">
        <v>596</v>
      </c>
      <c r="E340" s="35" t="s">
        <v>596</v>
      </c>
      <c r="F340" s="35" t="s">
        <v>596</v>
      </c>
      <c r="G340" s="35" t="s">
        <v>596</v>
      </c>
      <c r="H340" s="35" t="s">
        <v>596</v>
      </c>
      <c r="I340" s="35" t="s">
        <v>596</v>
      </c>
      <c r="J340" s="35" t="s">
        <v>596</v>
      </c>
      <c r="K340" s="35" t="s">
        <v>596</v>
      </c>
      <c r="L340" s="36" t="s">
        <v>596</v>
      </c>
      <c r="M340" s="35" t="s">
        <v>596</v>
      </c>
      <c r="N340" s="35" t="s">
        <v>596</v>
      </c>
      <c r="O340" s="35" t="s">
        <v>596</v>
      </c>
      <c r="P340" s="35" t="s">
        <v>596</v>
      </c>
      <c r="Q340" s="36" t="s">
        <v>596</v>
      </c>
      <c r="R340" s="35" t="s">
        <v>596</v>
      </c>
      <c r="S340" s="35" t="s">
        <v>596</v>
      </c>
      <c r="T340" s="35" t="s">
        <v>596</v>
      </c>
      <c r="U340" s="35" t="s">
        <v>596</v>
      </c>
      <c r="V340" s="36" t="s">
        <v>596</v>
      </c>
      <c r="W340" s="35" t="s">
        <v>596</v>
      </c>
      <c r="X340" s="35" t="s">
        <v>596</v>
      </c>
      <c r="Y340" s="35" t="s">
        <v>596</v>
      </c>
      <c r="Z340" s="35" t="s">
        <v>596</v>
      </c>
      <c r="AA340" s="36" t="s">
        <v>596</v>
      </c>
      <c r="AB340" s="35" t="s">
        <v>596</v>
      </c>
      <c r="AC340" s="35" t="s">
        <v>596</v>
      </c>
      <c r="AD340" s="35" t="s">
        <v>596</v>
      </c>
      <c r="AE340" s="35" t="s">
        <v>596</v>
      </c>
      <c r="AF340" s="35" t="s">
        <v>596</v>
      </c>
      <c r="AG340" s="126" t="s">
        <v>596</v>
      </c>
    </row>
    <row r="341" spans="1:33" s="30" customFormat="1" ht="31.5" x14ac:dyDescent="0.25">
      <c r="A341" s="39" t="s">
        <v>772</v>
      </c>
      <c r="B341" s="84" t="s">
        <v>773</v>
      </c>
      <c r="C341" s="41" t="s">
        <v>743</v>
      </c>
      <c r="D341" s="42" t="s">
        <v>32</v>
      </c>
      <c r="E341" s="42" t="s">
        <v>32</v>
      </c>
      <c r="F341" s="42" t="s">
        <v>32</v>
      </c>
      <c r="G341" s="42" t="s">
        <v>32</v>
      </c>
      <c r="H341" s="42" t="s">
        <v>32</v>
      </c>
      <c r="I341" s="44" t="s">
        <v>32</v>
      </c>
      <c r="J341" s="44" t="s">
        <v>32</v>
      </c>
      <c r="K341" s="42" t="s">
        <v>32</v>
      </c>
      <c r="L341" s="43" t="s">
        <v>32</v>
      </c>
      <c r="M341" s="42" t="s">
        <v>32</v>
      </c>
      <c r="N341" s="42" t="s">
        <v>32</v>
      </c>
      <c r="O341" s="44" t="s">
        <v>32</v>
      </c>
      <c r="P341" s="42" t="s">
        <v>32</v>
      </c>
      <c r="Q341" s="43" t="s">
        <v>32</v>
      </c>
      <c r="R341" s="42" t="s">
        <v>32</v>
      </c>
      <c r="S341" s="42" t="s">
        <v>32</v>
      </c>
      <c r="T341" s="44" t="s">
        <v>32</v>
      </c>
      <c r="U341" s="42" t="s">
        <v>32</v>
      </c>
      <c r="V341" s="43" t="s">
        <v>32</v>
      </c>
      <c r="W341" s="42" t="s">
        <v>32</v>
      </c>
      <c r="X341" s="42" t="s">
        <v>32</v>
      </c>
      <c r="Y341" s="44" t="s">
        <v>32</v>
      </c>
      <c r="Z341" s="42" t="s">
        <v>32</v>
      </c>
      <c r="AA341" s="43" t="s">
        <v>32</v>
      </c>
      <c r="AB341" s="42" t="s">
        <v>32</v>
      </c>
      <c r="AC341" s="42" t="s">
        <v>32</v>
      </c>
      <c r="AD341" s="44" t="s">
        <v>32</v>
      </c>
      <c r="AE341" s="42" t="s">
        <v>32</v>
      </c>
      <c r="AF341" s="43" t="s">
        <v>32</v>
      </c>
      <c r="AG341" s="42" t="s">
        <v>32</v>
      </c>
    </row>
    <row r="342" spans="1:33" s="30" customFormat="1" ht="31.5" x14ac:dyDescent="0.25">
      <c r="A342" s="45" t="s">
        <v>774</v>
      </c>
      <c r="B342" s="62" t="s">
        <v>775</v>
      </c>
      <c r="C342" s="47" t="s">
        <v>743</v>
      </c>
      <c r="D342" s="48" t="s">
        <v>32</v>
      </c>
      <c r="E342" s="48" t="s">
        <v>32</v>
      </c>
      <c r="F342" s="48" t="s">
        <v>32</v>
      </c>
      <c r="G342" s="48" t="s">
        <v>32</v>
      </c>
      <c r="H342" s="48" t="s">
        <v>32</v>
      </c>
      <c r="I342" s="50" t="s">
        <v>32</v>
      </c>
      <c r="J342" s="50" t="s">
        <v>32</v>
      </c>
      <c r="K342" s="48" t="s">
        <v>32</v>
      </c>
      <c r="L342" s="49" t="s">
        <v>32</v>
      </c>
      <c r="M342" s="48" t="s">
        <v>32</v>
      </c>
      <c r="N342" s="48" t="s">
        <v>32</v>
      </c>
      <c r="O342" s="50" t="s">
        <v>32</v>
      </c>
      <c r="P342" s="48" t="s">
        <v>32</v>
      </c>
      <c r="Q342" s="49" t="s">
        <v>32</v>
      </c>
      <c r="R342" s="48" t="s">
        <v>32</v>
      </c>
      <c r="S342" s="48" t="s">
        <v>32</v>
      </c>
      <c r="T342" s="50" t="s">
        <v>32</v>
      </c>
      <c r="U342" s="48" t="s">
        <v>32</v>
      </c>
      <c r="V342" s="49" t="s">
        <v>32</v>
      </c>
      <c r="W342" s="48" t="s">
        <v>32</v>
      </c>
      <c r="X342" s="48" t="s">
        <v>32</v>
      </c>
      <c r="Y342" s="50" t="s">
        <v>32</v>
      </c>
      <c r="Z342" s="48" t="s">
        <v>32</v>
      </c>
      <c r="AA342" s="49" t="s">
        <v>32</v>
      </c>
      <c r="AB342" s="48" t="s">
        <v>32</v>
      </c>
      <c r="AC342" s="48" t="s">
        <v>32</v>
      </c>
      <c r="AD342" s="50" t="s">
        <v>32</v>
      </c>
      <c r="AE342" s="48" t="s">
        <v>32</v>
      </c>
      <c r="AF342" s="49" t="s">
        <v>32</v>
      </c>
      <c r="AG342" s="48" t="s">
        <v>32</v>
      </c>
    </row>
    <row r="343" spans="1:33" s="30" customFormat="1" x14ac:dyDescent="0.25">
      <c r="A343" s="45" t="s">
        <v>776</v>
      </c>
      <c r="B343" s="119" t="s">
        <v>777</v>
      </c>
      <c r="C343" s="47" t="s">
        <v>743</v>
      </c>
      <c r="D343" s="48" t="s">
        <v>32</v>
      </c>
      <c r="E343" s="48" t="s">
        <v>32</v>
      </c>
      <c r="F343" s="48" t="s">
        <v>32</v>
      </c>
      <c r="G343" s="48" t="s">
        <v>32</v>
      </c>
      <c r="H343" s="48" t="s">
        <v>32</v>
      </c>
      <c r="I343" s="50" t="s">
        <v>32</v>
      </c>
      <c r="J343" s="50" t="s">
        <v>32</v>
      </c>
      <c r="K343" s="48" t="s">
        <v>32</v>
      </c>
      <c r="L343" s="49" t="s">
        <v>32</v>
      </c>
      <c r="M343" s="48" t="s">
        <v>32</v>
      </c>
      <c r="N343" s="48" t="s">
        <v>32</v>
      </c>
      <c r="O343" s="50" t="s">
        <v>32</v>
      </c>
      <c r="P343" s="48" t="s">
        <v>32</v>
      </c>
      <c r="Q343" s="49" t="s">
        <v>32</v>
      </c>
      <c r="R343" s="48" t="s">
        <v>32</v>
      </c>
      <c r="S343" s="48" t="s">
        <v>32</v>
      </c>
      <c r="T343" s="50" t="s">
        <v>32</v>
      </c>
      <c r="U343" s="48" t="s">
        <v>32</v>
      </c>
      <c r="V343" s="49" t="s">
        <v>32</v>
      </c>
      <c r="W343" s="48" t="s">
        <v>32</v>
      </c>
      <c r="X343" s="48" t="s">
        <v>32</v>
      </c>
      <c r="Y343" s="50" t="s">
        <v>32</v>
      </c>
      <c r="Z343" s="48" t="s">
        <v>32</v>
      </c>
      <c r="AA343" s="49" t="s">
        <v>32</v>
      </c>
      <c r="AB343" s="48" t="s">
        <v>32</v>
      </c>
      <c r="AC343" s="48" t="s">
        <v>32</v>
      </c>
      <c r="AD343" s="50" t="s">
        <v>32</v>
      </c>
      <c r="AE343" s="48" t="s">
        <v>32</v>
      </c>
      <c r="AF343" s="49" t="s">
        <v>32</v>
      </c>
      <c r="AG343" s="48" t="s">
        <v>32</v>
      </c>
    </row>
    <row r="344" spans="1:33" s="30" customFormat="1" x14ac:dyDescent="0.25">
      <c r="A344" s="45" t="s">
        <v>778</v>
      </c>
      <c r="B344" s="66" t="s">
        <v>779</v>
      </c>
      <c r="C344" s="47" t="s">
        <v>743</v>
      </c>
      <c r="D344" s="48" t="s">
        <v>32</v>
      </c>
      <c r="E344" s="48" t="s">
        <v>32</v>
      </c>
      <c r="F344" s="48" t="s">
        <v>32</v>
      </c>
      <c r="G344" s="48" t="s">
        <v>32</v>
      </c>
      <c r="H344" s="48" t="s">
        <v>32</v>
      </c>
      <c r="I344" s="50" t="s">
        <v>32</v>
      </c>
      <c r="J344" s="50" t="s">
        <v>32</v>
      </c>
      <c r="K344" s="48" t="s">
        <v>32</v>
      </c>
      <c r="L344" s="49" t="s">
        <v>32</v>
      </c>
      <c r="M344" s="48" t="s">
        <v>32</v>
      </c>
      <c r="N344" s="48" t="s">
        <v>32</v>
      </c>
      <c r="O344" s="50" t="s">
        <v>32</v>
      </c>
      <c r="P344" s="48" t="s">
        <v>32</v>
      </c>
      <c r="Q344" s="49" t="s">
        <v>32</v>
      </c>
      <c r="R344" s="48" t="s">
        <v>32</v>
      </c>
      <c r="S344" s="48" t="s">
        <v>32</v>
      </c>
      <c r="T344" s="50" t="s">
        <v>32</v>
      </c>
      <c r="U344" s="48" t="s">
        <v>32</v>
      </c>
      <c r="V344" s="49" t="s">
        <v>32</v>
      </c>
      <c r="W344" s="48" t="s">
        <v>32</v>
      </c>
      <c r="X344" s="48" t="s">
        <v>32</v>
      </c>
      <c r="Y344" s="50" t="s">
        <v>32</v>
      </c>
      <c r="Z344" s="48" t="s">
        <v>32</v>
      </c>
      <c r="AA344" s="49" t="s">
        <v>32</v>
      </c>
      <c r="AB344" s="48" t="s">
        <v>32</v>
      </c>
      <c r="AC344" s="48" t="s">
        <v>32</v>
      </c>
      <c r="AD344" s="50" t="s">
        <v>32</v>
      </c>
      <c r="AE344" s="48" t="s">
        <v>32</v>
      </c>
      <c r="AF344" s="49" t="s">
        <v>32</v>
      </c>
      <c r="AG344" s="48" t="s">
        <v>32</v>
      </c>
    </row>
    <row r="345" spans="1:33" s="30" customFormat="1" x14ac:dyDescent="0.25">
      <c r="A345" s="45" t="s">
        <v>780</v>
      </c>
      <c r="B345" s="64" t="s">
        <v>781</v>
      </c>
      <c r="C345" s="47" t="s">
        <v>743</v>
      </c>
      <c r="D345" s="48" t="s">
        <v>32</v>
      </c>
      <c r="E345" s="48" t="s">
        <v>32</v>
      </c>
      <c r="F345" s="48" t="s">
        <v>32</v>
      </c>
      <c r="G345" s="48" t="s">
        <v>32</v>
      </c>
      <c r="H345" s="48" t="s">
        <v>32</v>
      </c>
      <c r="I345" s="50" t="s">
        <v>32</v>
      </c>
      <c r="J345" s="50" t="s">
        <v>32</v>
      </c>
      <c r="K345" s="48" t="s">
        <v>32</v>
      </c>
      <c r="L345" s="49" t="s">
        <v>32</v>
      </c>
      <c r="M345" s="48" t="s">
        <v>32</v>
      </c>
      <c r="N345" s="48" t="s">
        <v>32</v>
      </c>
      <c r="O345" s="50" t="s">
        <v>32</v>
      </c>
      <c r="P345" s="48" t="s">
        <v>32</v>
      </c>
      <c r="Q345" s="49" t="s">
        <v>32</v>
      </c>
      <c r="R345" s="48" t="s">
        <v>32</v>
      </c>
      <c r="S345" s="48" t="s">
        <v>32</v>
      </c>
      <c r="T345" s="50" t="s">
        <v>32</v>
      </c>
      <c r="U345" s="48" t="s">
        <v>32</v>
      </c>
      <c r="V345" s="49" t="s">
        <v>32</v>
      </c>
      <c r="W345" s="48" t="s">
        <v>32</v>
      </c>
      <c r="X345" s="48" t="s">
        <v>32</v>
      </c>
      <c r="Y345" s="50" t="s">
        <v>32</v>
      </c>
      <c r="Z345" s="48" t="s">
        <v>32</v>
      </c>
      <c r="AA345" s="49" t="s">
        <v>32</v>
      </c>
      <c r="AB345" s="48" t="s">
        <v>32</v>
      </c>
      <c r="AC345" s="48" t="s">
        <v>32</v>
      </c>
      <c r="AD345" s="50" t="s">
        <v>32</v>
      </c>
      <c r="AE345" s="48" t="s">
        <v>32</v>
      </c>
      <c r="AF345" s="49" t="s">
        <v>32</v>
      </c>
      <c r="AG345" s="48" t="s">
        <v>32</v>
      </c>
    </row>
    <row r="346" spans="1:33" s="30" customFormat="1" x14ac:dyDescent="0.25">
      <c r="A346" s="45" t="s">
        <v>782</v>
      </c>
      <c r="B346" s="64" t="s">
        <v>783</v>
      </c>
      <c r="C346" s="47" t="s">
        <v>732</v>
      </c>
      <c r="D346" s="48" t="s">
        <v>32</v>
      </c>
      <c r="E346" s="48" t="s">
        <v>32</v>
      </c>
      <c r="F346" s="48" t="s">
        <v>32</v>
      </c>
      <c r="G346" s="48" t="s">
        <v>32</v>
      </c>
      <c r="H346" s="48" t="s">
        <v>32</v>
      </c>
      <c r="I346" s="50" t="s">
        <v>32</v>
      </c>
      <c r="J346" s="50" t="s">
        <v>32</v>
      </c>
      <c r="K346" s="48" t="s">
        <v>32</v>
      </c>
      <c r="L346" s="49" t="s">
        <v>32</v>
      </c>
      <c r="M346" s="48" t="s">
        <v>32</v>
      </c>
      <c r="N346" s="48" t="s">
        <v>32</v>
      </c>
      <c r="O346" s="50" t="s">
        <v>32</v>
      </c>
      <c r="P346" s="48" t="s">
        <v>32</v>
      </c>
      <c r="Q346" s="49" t="s">
        <v>32</v>
      </c>
      <c r="R346" s="48" t="s">
        <v>32</v>
      </c>
      <c r="S346" s="48" t="s">
        <v>32</v>
      </c>
      <c r="T346" s="50" t="s">
        <v>32</v>
      </c>
      <c r="U346" s="48" t="s">
        <v>32</v>
      </c>
      <c r="V346" s="49" t="s">
        <v>32</v>
      </c>
      <c r="W346" s="48" t="s">
        <v>32</v>
      </c>
      <c r="X346" s="48" t="s">
        <v>32</v>
      </c>
      <c r="Y346" s="50" t="s">
        <v>32</v>
      </c>
      <c r="Z346" s="48" t="s">
        <v>32</v>
      </c>
      <c r="AA346" s="49" t="s">
        <v>32</v>
      </c>
      <c r="AB346" s="48" t="s">
        <v>32</v>
      </c>
      <c r="AC346" s="48" t="s">
        <v>32</v>
      </c>
      <c r="AD346" s="50" t="s">
        <v>32</v>
      </c>
      <c r="AE346" s="48" t="s">
        <v>32</v>
      </c>
      <c r="AF346" s="49" t="s">
        <v>32</v>
      </c>
      <c r="AG346" s="48" t="s">
        <v>32</v>
      </c>
    </row>
    <row r="347" spans="1:33" s="30" customFormat="1" ht="31.5" x14ac:dyDescent="0.25">
      <c r="A347" s="45" t="s">
        <v>784</v>
      </c>
      <c r="B347" s="62" t="s">
        <v>785</v>
      </c>
      <c r="C347" s="47" t="s">
        <v>732</v>
      </c>
      <c r="D347" s="48" t="s">
        <v>32</v>
      </c>
      <c r="E347" s="48" t="s">
        <v>32</v>
      </c>
      <c r="F347" s="48" t="s">
        <v>32</v>
      </c>
      <c r="G347" s="48" t="s">
        <v>32</v>
      </c>
      <c r="H347" s="48" t="s">
        <v>32</v>
      </c>
      <c r="I347" s="50" t="s">
        <v>32</v>
      </c>
      <c r="J347" s="50" t="s">
        <v>32</v>
      </c>
      <c r="K347" s="48" t="s">
        <v>32</v>
      </c>
      <c r="L347" s="49" t="s">
        <v>32</v>
      </c>
      <c r="M347" s="48" t="s">
        <v>32</v>
      </c>
      <c r="N347" s="48" t="s">
        <v>32</v>
      </c>
      <c r="O347" s="50" t="s">
        <v>32</v>
      </c>
      <c r="P347" s="48" t="s">
        <v>32</v>
      </c>
      <c r="Q347" s="49" t="s">
        <v>32</v>
      </c>
      <c r="R347" s="48" t="s">
        <v>32</v>
      </c>
      <c r="S347" s="48" t="s">
        <v>32</v>
      </c>
      <c r="T347" s="50" t="s">
        <v>32</v>
      </c>
      <c r="U347" s="48" t="s">
        <v>32</v>
      </c>
      <c r="V347" s="49" t="s">
        <v>32</v>
      </c>
      <c r="W347" s="48" t="s">
        <v>32</v>
      </c>
      <c r="X347" s="48" t="s">
        <v>32</v>
      </c>
      <c r="Y347" s="50" t="s">
        <v>32</v>
      </c>
      <c r="Z347" s="48" t="s">
        <v>32</v>
      </c>
      <c r="AA347" s="49" t="s">
        <v>32</v>
      </c>
      <c r="AB347" s="48" t="s">
        <v>32</v>
      </c>
      <c r="AC347" s="48" t="s">
        <v>32</v>
      </c>
      <c r="AD347" s="50" t="s">
        <v>32</v>
      </c>
      <c r="AE347" s="48" t="s">
        <v>32</v>
      </c>
      <c r="AF347" s="49" t="s">
        <v>32</v>
      </c>
      <c r="AG347" s="48" t="s">
        <v>32</v>
      </c>
    </row>
    <row r="348" spans="1:33" s="30" customFormat="1" x14ac:dyDescent="0.25">
      <c r="A348" s="45" t="s">
        <v>786</v>
      </c>
      <c r="B348" s="119" t="s">
        <v>777</v>
      </c>
      <c r="C348" s="47" t="s">
        <v>732</v>
      </c>
      <c r="D348" s="48" t="s">
        <v>32</v>
      </c>
      <c r="E348" s="48" t="s">
        <v>32</v>
      </c>
      <c r="F348" s="48" t="s">
        <v>32</v>
      </c>
      <c r="G348" s="48" t="s">
        <v>32</v>
      </c>
      <c r="H348" s="48" t="s">
        <v>32</v>
      </c>
      <c r="I348" s="50" t="s">
        <v>32</v>
      </c>
      <c r="J348" s="50" t="s">
        <v>32</v>
      </c>
      <c r="K348" s="48" t="s">
        <v>32</v>
      </c>
      <c r="L348" s="49" t="s">
        <v>32</v>
      </c>
      <c r="M348" s="48" t="s">
        <v>32</v>
      </c>
      <c r="N348" s="48" t="s">
        <v>32</v>
      </c>
      <c r="O348" s="50" t="s">
        <v>32</v>
      </c>
      <c r="P348" s="48" t="s">
        <v>32</v>
      </c>
      <c r="Q348" s="49" t="s">
        <v>32</v>
      </c>
      <c r="R348" s="108" t="s">
        <v>32</v>
      </c>
      <c r="S348" s="48" t="s">
        <v>32</v>
      </c>
      <c r="T348" s="50" t="s">
        <v>32</v>
      </c>
      <c r="U348" s="48" t="s">
        <v>32</v>
      </c>
      <c r="V348" s="49" t="s">
        <v>32</v>
      </c>
      <c r="W348" s="48" t="s">
        <v>32</v>
      </c>
      <c r="X348" s="48" t="s">
        <v>32</v>
      </c>
      <c r="Y348" s="50" t="s">
        <v>32</v>
      </c>
      <c r="Z348" s="48" t="s">
        <v>32</v>
      </c>
      <c r="AA348" s="49" t="s">
        <v>32</v>
      </c>
      <c r="AB348" s="48" t="s">
        <v>32</v>
      </c>
      <c r="AC348" s="48" t="s">
        <v>32</v>
      </c>
      <c r="AD348" s="50" t="s">
        <v>32</v>
      </c>
      <c r="AE348" s="48" t="s">
        <v>32</v>
      </c>
      <c r="AF348" s="49" t="s">
        <v>32</v>
      </c>
      <c r="AG348" s="48" t="s">
        <v>32</v>
      </c>
    </row>
    <row r="349" spans="1:33" s="30" customFormat="1" x14ac:dyDescent="0.25">
      <c r="A349" s="45" t="s">
        <v>787</v>
      </c>
      <c r="B349" s="66" t="s">
        <v>779</v>
      </c>
      <c r="C349" s="47" t="s">
        <v>732</v>
      </c>
      <c r="D349" s="48" t="s">
        <v>32</v>
      </c>
      <c r="E349" s="48" t="s">
        <v>32</v>
      </c>
      <c r="F349" s="48" t="s">
        <v>32</v>
      </c>
      <c r="G349" s="48" t="s">
        <v>32</v>
      </c>
      <c r="H349" s="48" t="s">
        <v>32</v>
      </c>
      <c r="I349" s="50" t="s">
        <v>32</v>
      </c>
      <c r="J349" s="50" t="s">
        <v>32</v>
      </c>
      <c r="K349" s="48" t="s">
        <v>32</v>
      </c>
      <c r="L349" s="49" t="s">
        <v>32</v>
      </c>
      <c r="M349" s="48" t="s">
        <v>32</v>
      </c>
      <c r="N349" s="48" t="s">
        <v>32</v>
      </c>
      <c r="O349" s="50" t="s">
        <v>32</v>
      </c>
      <c r="P349" s="48" t="s">
        <v>32</v>
      </c>
      <c r="Q349" s="49" t="s">
        <v>32</v>
      </c>
      <c r="R349" s="48" t="s">
        <v>32</v>
      </c>
      <c r="S349" s="48" t="s">
        <v>32</v>
      </c>
      <c r="T349" s="50" t="s">
        <v>32</v>
      </c>
      <c r="U349" s="48" t="s">
        <v>32</v>
      </c>
      <c r="V349" s="49" t="s">
        <v>32</v>
      </c>
      <c r="W349" s="48" t="s">
        <v>32</v>
      </c>
      <c r="X349" s="48" t="s">
        <v>32</v>
      </c>
      <c r="Y349" s="50" t="s">
        <v>32</v>
      </c>
      <c r="Z349" s="48" t="s">
        <v>32</v>
      </c>
      <c r="AA349" s="49" t="s">
        <v>32</v>
      </c>
      <c r="AB349" s="48" t="s">
        <v>32</v>
      </c>
      <c r="AC349" s="48" t="s">
        <v>32</v>
      </c>
      <c r="AD349" s="50" t="s">
        <v>32</v>
      </c>
      <c r="AE349" s="48" t="s">
        <v>32</v>
      </c>
      <c r="AF349" s="49" t="s">
        <v>32</v>
      </c>
      <c r="AG349" s="48" t="s">
        <v>32</v>
      </c>
    </row>
    <row r="350" spans="1:33" s="30" customFormat="1" x14ac:dyDescent="0.25">
      <c r="A350" s="45" t="s">
        <v>788</v>
      </c>
      <c r="B350" s="64" t="s">
        <v>789</v>
      </c>
      <c r="C350" s="47" t="s">
        <v>790</v>
      </c>
      <c r="D350" s="48" t="s">
        <v>32</v>
      </c>
      <c r="E350" s="48" t="s">
        <v>32</v>
      </c>
      <c r="F350" s="48" t="s">
        <v>32</v>
      </c>
      <c r="G350" s="48" t="s">
        <v>32</v>
      </c>
      <c r="H350" s="48" t="s">
        <v>32</v>
      </c>
      <c r="I350" s="50" t="s">
        <v>32</v>
      </c>
      <c r="J350" s="50" t="s">
        <v>32</v>
      </c>
      <c r="K350" s="48" t="s">
        <v>32</v>
      </c>
      <c r="L350" s="49" t="s">
        <v>32</v>
      </c>
      <c r="M350" s="48" t="s">
        <v>32</v>
      </c>
      <c r="N350" s="48" t="s">
        <v>32</v>
      </c>
      <c r="O350" s="50" t="s">
        <v>32</v>
      </c>
      <c r="P350" s="48" t="s">
        <v>32</v>
      </c>
      <c r="Q350" s="49" t="s">
        <v>32</v>
      </c>
      <c r="R350" s="48" t="s">
        <v>32</v>
      </c>
      <c r="S350" s="48" t="s">
        <v>32</v>
      </c>
      <c r="T350" s="50" t="s">
        <v>32</v>
      </c>
      <c r="U350" s="48" t="s">
        <v>32</v>
      </c>
      <c r="V350" s="49" t="s">
        <v>32</v>
      </c>
      <c r="W350" s="48" t="s">
        <v>32</v>
      </c>
      <c r="X350" s="48" t="s">
        <v>32</v>
      </c>
      <c r="Y350" s="50" t="s">
        <v>32</v>
      </c>
      <c r="Z350" s="48" t="s">
        <v>32</v>
      </c>
      <c r="AA350" s="49" t="s">
        <v>32</v>
      </c>
      <c r="AB350" s="48" t="s">
        <v>32</v>
      </c>
      <c r="AC350" s="48" t="s">
        <v>32</v>
      </c>
      <c r="AD350" s="50" t="s">
        <v>32</v>
      </c>
      <c r="AE350" s="48" t="s">
        <v>32</v>
      </c>
      <c r="AF350" s="49" t="s">
        <v>32</v>
      </c>
      <c r="AG350" s="48" t="s">
        <v>32</v>
      </c>
    </row>
    <row r="351" spans="1:33" s="30" customFormat="1" ht="32.25" thickBot="1" x14ac:dyDescent="0.3">
      <c r="A351" s="52" t="s">
        <v>791</v>
      </c>
      <c r="B351" s="85" t="s">
        <v>792</v>
      </c>
      <c r="C351" s="54" t="s">
        <v>31</v>
      </c>
      <c r="D351" s="55" t="s">
        <v>32</v>
      </c>
      <c r="E351" s="55" t="s">
        <v>32</v>
      </c>
      <c r="F351" s="55" t="s">
        <v>32</v>
      </c>
      <c r="G351" s="55" t="s">
        <v>32</v>
      </c>
      <c r="H351" s="55" t="s">
        <v>32</v>
      </c>
      <c r="I351" s="92" t="s">
        <v>32</v>
      </c>
      <c r="J351" s="92" t="s">
        <v>32</v>
      </c>
      <c r="K351" s="55" t="s">
        <v>32</v>
      </c>
      <c r="L351" s="56" t="s">
        <v>32</v>
      </c>
      <c r="M351" s="55" t="s">
        <v>32</v>
      </c>
      <c r="N351" s="55" t="s">
        <v>32</v>
      </c>
      <c r="O351" s="92" t="s">
        <v>32</v>
      </c>
      <c r="P351" s="55" t="s">
        <v>32</v>
      </c>
      <c r="Q351" s="56" t="s">
        <v>32</v>
      </c>
      <c r="R351" s="55" t="s">
        <v>32</v>
      </c>
      <c r="S351" s="55" t="s">
        <v>32</v>
      </c>
      <c r="T351" s="92" t="s">
        <v>32</v>
      </c>
      <c r="U351" s="55" t="s">
        <v>32</v>
      </c>
      <c r="V351" s="56" t="s">
        <v>32</v>
      </c>
      <c r="W351" s="55" t="s">
        <v>32</v>
      </c>
      <c r="X351" s="55" t="s">
        <v>32</v>
      </c>
      <c r="Y351" s="92" t="s">
        <v>32</v>
      </c>
      <c r="Z351" s="55" t="s">
        <v>32</v>
      </c>
      <c r="AA351" s="56" t="s">
        <v>32</v>
      </c>
      <c r="AB351" s="55" t="s">
        <v>32</v>
      </c>
      <c r="AC351" s="55" t="s">
        <v>32</v>
      </c>
      <c r="AD351" s="92" t="s">
        <v>32</v>
      </c>
      <c r="AE351" s="55" t="s">
        <v>32</v>
      </c>
      <c r="AF351" s="56" t="s">
        <v>32</v>
      </c>
      <c r="AG351" s="55" t="s">
        <v>32</v>
      </c>
    </row>
    <row r="352" spans="1:33" s="30" customFormat="1" ht="16.5" thickBot="1" x14ac:dyDescent="0.3">
      <c r="A352" s="58" t="s">
        <v>793</v>
      </c>
      <c r="B352" s="59" t="s">
        <v>794</v>
      </c>
      <c r="C352" s="60" t="s">
        <v>32</v>
      </c>
      <c r="D352" s="35" t="s">
        <v>596</v>
      </c>
      <c r="E352" s="35" t="s">
        <v>596</v>
      </c>
      <c r="F352" s="35" t="s">
        <v>596</v>
      </c>
      <c r="G352" s="35" t="s">
        <v>596</v>
      </c>
      <c r="H352" s="35" t="s">
        <v>596</v>
      </c>
      <c r="I352" s="35" t="s">
        <v>596</v>
      </c>
      <c r="J352" s="35" t="s">
        <v>596</v>
      </c>
      <c r="K352" s="35" t="s">
        <v>596</v>
      </c>
      <c r="L352" s="36" t="s">
        <v>596</v>
      </c>
      <c r="M352" s="35" t="s">
        <v>596</v>
      </c>
      <c r="N352" s="35" t="s">
        <v>596</v>
      </c>
      <c r="O352" s="35" t="s">
        <v>596</v>
      </c>
      <c r="P352" s="35" t="s">
        <v>596</v>
      </c>
      <c r="Q352" s="36" t="s">
        <v>596</v>
      </c>
      <c r="R352" s="35" t="s">
        <v>596</v>
      </c>
      <c r="S352" s="35" t="s">
        <v>596</v>
      </c>
      <c r="T352" s="35" t="s">
        <v>596</v>
      </c>
      <c r="U352" s="35" t="s">
        <v>596</v>
      </c>
      <c r="V352" s="36" t="s">
        <v>596</v>
      </c>
      <c r="W352" s="35" t="s">
        <v>596</v>
      </c>
      <c r="X352" s="35" t="s">
        <v>596</v>
      </c>
      <c r="Y352" s="35" t="s">
        <v>596</v>
      </c>
      <c r="Z352" s="35" t="s">
        <v>596</v>
      </c>
      <c r="AA352" s="36" t="s">
        <v>596</v>
      </c>
      <c r="AB352" s="35" t="s">
        <v>596</v>
      </c>
      <c r="AC352" s="35" t="s">
        <v>596</v>
      </c>
      <c r="AD352" s="35" t="s">
        <v>596</v>
      </c>
      <c r="AE352" s="35" t="s">
        <v>596</v>
      </c>
      <c r="AF352" s="35" t="s">
        <v>596</v>
      </c>
      <c r="AG352" s="126" t="s">
        <v>596</v>
      </c>
    </row>
    <row r="353" spans="1:33" s="30" customFormat="1" x14ac:dyDescent="0.25">
      <c r="A353" s="39" t="s">
        <v>795</v>
      </c>
      <c r="B353" s="84" t="s">
        <v>796</v>
      </c>
      <c r="C353" s="41" t="s">
        <v>743</v>
      </c>
      <c r="D353" s="42" t="s">
        <v>32</v>
      </c>
      <c r="E353" s="42" t="s">
        <v>32</v>
      </c>
      <c r="F353" s="42" t="s">
        <v>32</v>
      </c>
      <c r="G353" s="42" t="s">
        <v>32</v>
      </c>
      <c r="H353" s="42" t="s">
        <v>32</v>
      </c>
      <c r="I353" s="44" t="s">
        <v>32</v>
      </c>
      <c r="J353" s="44" t="s">
        <v>32</v>
      </c>
      <c r="K353" s="42" t="s">
        <v>32</v>
      </c>
      <c r="L353" s="43" t="s">
        <v>32</v>
      </c>
      <c r="M353" s="42" t="s">
        <v>32</v>
      </c>
      <c r="N353" s="42" t="s">
        <v>32</v>
      </c>
      <c r="O353" s="44" t="s">
        <v>32</v>
      </c>
      <c r="P353" s="42" t="s">
        <v>32</v>
      </c>
      <c r="Q353" s="127" t="s">
        <v>32</v>
      </c>
      <c r="R353" s="42" t="s">
        <v>32</v>
      </c>
      <c r="S353" s="42" t="s">
        <v>32</v>
      </c>
      <c r="T353" s="44" t="s">
        <v>32</v>
      </c>
      <c r="U353" s="42" t="s">
        <v>32</v>
      </c>
      <c r="V353" s="43" t="s">
        <v>32</v>
      </c>
      <c r="W353" s="42" t="s">
        <v>32</v>
      </c>
      <c r="X353" s="42" t="s">
        <v>32</v>
      </c>
      <c r="Y353" s="44" t="s">
        <v>32</v>
      </c>
      <c r="Z353" s="42" t="s">
        <v>32</v>
      </c>
      <c r="AA353" s="43" t="s">
        <v>32</v>
      </c>
      <c r="AB353" s="42" t="s">
        <v>32</v>
      </c>
      <c r="AC353" s="42" t="s">
        <v>32</v>
      </c>
      <c r="AD353" s="44" t="s">
        <v>32</v>
      </c>
      <c r="AE353" s="42" t="s">
        <v>32</v>
      </c>
      <c r="AF353" s="43" t="s">
        <v>32</v>
      </c>
      <c r="AG353" s="42" t="s">
        <v>32</v>
      </c>
    </row>
    <row r="354" spans="1:33" s="30" customFormat="1" x14ac:dyDescent="0.25">
      <c r="A354" s="45" t="s">
        <v>797</v>
      </c>
      <c r="B354" s="64" t="s">
        <v>798</v>
      </c>
      <c r="C354" s="47" t="s">
        <v>735</v>
      </c>
      <c r="D354" s="48" t="s">
        <v>32</v>
      </c>
      <c r="E354" s="48" t="s">
        <v>32</v>
      </c>
      <c r="F354" s="48" t="s">
        <v>32</v>
      </c>
      <c r="G354" s="48" t="s">
        <v>32</v>
      </c>
      <c r="H354" s="48" t="s">
        <v>32</v>
      </c>
      <c r="I354" s="50" t="s">
        <v>32</v>
      </c>
      <c r="J354" s="50" t="s">
        <v>32</v>
      </c>
      <c r="K354" s="48" t="s">
        <v>32</v>
      </c>
      <c r="L354" s="49" t="s">
        <v>32</v>
      </c>
      <c r="M354" s="48" t="s">
        <v>32</v>
      </c>
      <c r="N354" s="48" t="s">
        <v>32</v>
      </c>
      <c r="O354" s="50" t="s">
        <v>32</v>
      </c>
      <c r="P354" s="48" t="s">
        <v>32</v>
      </c>
      <c r="Q354" s="49" t="s">
        <v>32</v>
      </c>
      <c r="R354" s="48" t="s">
        <v>32</v>
      </c>
      <c r="S354" s="48" t="s">
        <v>32</v>
      </c>
      <c r="T354" s="50" t="s">
        <v>32</v>
      </c>
      <c r="U354" s="48" t="s">
        <v>32</v>
      </c>
      <c r="V354" s="49" t="s">
        <v>32</v>
      </c>
      <c r="W354" s="48" t="s">
        <v>32</v>
      </c>
      <c r="X354" s="48" t="s">
        <v>32</v>
      </c>
      <c r="Y354" s="50" t="s">
        <v>32</v>
      </c>
      <c r="Z354" s="48" t="s">
        <v>32</v>
      </c>
      <c r="AA354" s="49" t="s">
        <v>32</v>
      </c>
      <c r="AB354" s="48" t="s">
        <v>32</v>
      </c>
      <c r="AC354" s="48" t="s">
        <v>32</v>
      </c>
      <c r="AD354" s="50" t="s">
        <v>32</v>
      </c>
      <c r="AE354" s="48" t="s">
        <v>32</v>
      </c>
      <c r="AF354" s="49" t="s">
        <v>32</v>
      </c>
      <c r="AG354" s="48" t="s">
        <v>32</v>
      </c>
    </row>
    <row r="355" spans="1:33" s="30" customFormat="1" ht="47.25" x14ac:dyDescent="0.25">
      <c r="A355" s="45" t="s">
        <v>799</v>
      </c>
      <c r="B355" s="64" t="s">
        <v>800</v>
      </c>
      <c r="C355" s="47" t="s">
        <v>31</v>
      </c>
      <c r="D355" s="48" t="s">
        <v>32</v>
      </c>
      <c r="E355" s="48" t="s">
        <v>32</v>
      </c>
      <c r="F355" s="48" t="s">
        <v>32</v>
      </c>
      <c r="G355" s="48" t="s">
        <v>32</v>
      </c>
      <c r="H355" s="48" t="s">
        <v>32</v>
      </c>
      <c r="I355" s="50" t="s">
        <v>32</v>
      </c>
      <c r="J355" s="50" t="s">
        <v>32</v>
      </c>
      <c r="K355" s="48" t="s">
        <v>32</v>
      </c>
      <c r="L355" s="49" t="s">
        <v>32</v>
      </c>
      <c r="M355" s="48" t="s">
        <v>32</v>
      </c>
      <c r="N355" s="48" t="s">
        <v>32</v>
      </c>
      <c r="O355" s="50" t="s">
        <v>32</v>
      </c>
      <c r="P355" s="48" t="s">
        <v>32</v>
      </c>
      <c r="Q355" s="49" t="s">
        <v>32</v>
      </c>
      <c r="R355" s="48" t="s">
        <v>32</v>
      </c>
      <c r="S355" s="48" t="s">
        <v>32</v>
      </c>
      <c r="T355" s="50" t="s">
        <v>32</v>
      </c>
      <c r="U355" s="48" t="s">
        <v>32</v>
      </c>
      <c r="V355" s="49" t="s">
        <v>32</v>
      </c>
      <c r="W355" s="48" t="s">
        <v>32</v>
      </c>
      <c r="X355" s="48" t="s">
        <v>32</v>
      </c>
      <c r="Y355" s="50" t="s">
        <v>32</v>
      </c>
      <c r="Z355" s="48" t="s">
        <v>32</v>
      </c>
      <c r="AA355" s="49" t="s">
        <v>32</v>
      </c>
      <c r="AB355" s="48" t="s">
        <v>32</v>
      </c>
      <c r="AC355" s="48" t="s">
        <v>32</v>
      </c>
      <c r="AD355" s="50" t="s">
        <v>32</v>
      </c>
      <c r="AE355" s="48" t="s">
        <v>32</v>
      </c>
      <c r="AF355" s="49" t="s">
        <v>32</v>
      </c>
      <c r="AG355" s="48" t="s">
        <v>32</v>
      </c>
    </row>
    <row r="356" spans="1:33" s="30" customFormat="1" ht="32.25" thickBot="1" x14ac:dyDescent="0.3">
      <c r="A356" s="52" t="s">
        <v>801</v>
      </c>
      <c r="B356" s="85" t="s">
        <v>802</v>
      </c>
      <c r="C356" s="54" t="s">
        <v>31</v>
      </c>
      <c r="D356" s="55" t="s">
        <v>32</v>
      </c>
      <c r="E356" s="55" t="s">
        <v>32</v>
      </c>
      <c r="F356" s="55" t="s">
        <v>32</v>
      </c>
      <c r="G356" s="55" t="s">
        <v>32</v>
      </c>
      <c r="H356" s="55" t="s">
        <v>32</v>
      </c>
      <c r="I356" s="92" t="s">
        <v>32</v>
      </c>
      <c r="J356" s="92" t="s">
        <v>32</v>
      </c>
      <c r="K356" s="55" t="s">
        <v>32</v>
      </c>
      <c r="L356" s="56" t="s">
        <v>32</v>
      </c>
      <c r="M356" s="55" t="s">
        <v>32</v>
      </c>
      <c r="N356" s="55" t="s">
        <v>32</v>
      </c>
      <c r="O356" s="92" t="s">
        <v>32</v>
      </c>
      <c r="P356" s="55" t="s">
        <v>32</v>
      </c>
      <c r="Q356" s="56" t="s">
        <v>32</v>
      </c>
      <c r="R356" s="55" t="s">
        <v>32</v>
      </c>
      <c r="S356" s="55" t="s">
        <v>32</v>
      </c>
      <c r="T356" s="92" t="s">
        <v>32</v>
      </c>
      <c r="U356" s="55" t="s">
        <v>32</v>
      </c>
      <c r="V356" s="56" t="s">
        <v>32</v>
      </c>
      <c r="W356" s="55" t="s">
        <v>32</v>
      </c>
      <c r="X356" s="55" t="s">
        <v>32</v>
      </c>
      <c r="Y356" s="92" t="s">
        <v>32</v>
      </c>
      <c r="Z356" s="55" t="s">
        <v>32</v>
      </c>
      <c r="AA356" s="56" t="s">
        <v>32</v>
      </c>
      <c r="AB356" s="55" t="s">
        <v>32</v>
      </c>
      <c r="AC356" s="55" t="s">
        <v>32</v>
      </c>
      <c r="AD356" s="92" t="s">
        <v>32</v>
      </c>
      <c r="AE356" s="55" t="s">
        <v>32</v>
      </c>
      <c r="AF356" s="56" t="s">
        <v>32</v>
      </c>
      <c r="AG356" s="55" t="s">
        <v>32</v>
      </c>
    </row>
    <row r="357" spans="1:33" s="30" customFormat="1" ht="16.5" thickBot="1" x14ac:dyDescent="0.3">
      <c r="A357" s="58" t="s">
        <v>803</v>
      </c>
      <c r="B357" s="59" t="s">
        <v>804</v>
      </c>
      <c r="C357" s="128" t="s">
        <v>32</v>
      </c>
      <c r="D357" s="35" t="s">
        <v>596</v>
      </c>
      <c r="E357" s="35" t="s">
        <v>596</v>
      </c>
      <c r="F357" s="35" t="s">
        <v>596</v>
      </c>
      <c r="G357" s="35" t="s">
        <v>596</v>
      </c>
      <c r="H357" s="35" t="s">
        <v>596</v>
      </c>
      <c r="I357" s="35" t="s">
        <v>596</v>
      </c>
      <c r="J357" s="35" t="s">
        <v>596</v>
      </c>
      <c r="K357" s="35" t="s">
        <v>596</v>
      </c>
      <c r="L357" s="36" t="s">
        <v>596</v>
      </c>
      <c r="M357" s="35" t="s">
        <v>596</v>
      </c>
      <c r="N357" s="35" t="s">
        <v>596</v>
      </c>
      <c r="O357" s="35" t="s">
        <v>596</v>
      </c>
      <c r="P357" s="35" t="s">
        <v>596</v>
      </c>
      <c r="Q357" s="36" t="s">
        <v>596</v>
      </c>
      <c r="R357" s="35" t="s">
        <v>596</v>
      </c>
      <c r="S357" s="35" t="s">
        <v>596</v>
      </c>
      <c r="T357" s="35" t="s">
        <v>596</v>
      </c>
      <c r="U357" s="35" t="s">
        <v>596</v>
      </c>
      <c r="V357" s="36" t="s">
        <v>596</v>
      </c>
      <c r="W357" s="35" t="s">
        <v>596</v>
      </c>
      <c r="X357" s="35" t="s">
        <v>596</v>
      </c>
      <c r="Y357" s="35" t="s">
        <v>596</v>
      </c>
      <c r="Z357" s="35" t="s">
        <v>596</v>
      </c>
      <c r="AA357" s="36" t="s">
        <v>596</v>
      </c>
      <c r="AB357" s="35" t="s">
        <v>596</v>
      </c>
      <c r="AC357" s="35" t="s">
        <v>596</v>
      </c>
      <c r="AD357" s="35" t="s">
        <v>596</v>
      </c>
      <c r="AE357" s="35" t="s">
        <v>596</v>
      </c>
      <c r="AF357" s="35" t="s">
        <v>596</v>
      </c>
      <c r="AG357" s="126" t="s">
        <v>596</v>
      </c>
    </row>
    <row r="358" spans="1:33" s="30" customFormat="1" x14ac:dyDescent="0.25">
      <c r="A358" s="39" t="s">
        <v>805</v>
      </c>
      <c r="B358" s="84" t="s">
        <v>806</v>
      </c>
      <c r="C358" s="41" t="s">
        <v>732</v>
      </c>
      <c r="D358" s="42" t="s">
        <v>32</v>
      </c>
      <c r="E358" s="42" t="s">
        <v>32</v>
      </c>
      <c r="F358" s="42" t="s">
        <v>32</v>
      </c>
      <c r="G358" s="42" t="s">
        <v>32</v>
      </c>
      <c r="H358" s="42" t="s">
        <v>32</v>
      </c>
      <c r="I358" s="44" t="s">
        <v>32</v>
      </c>
      <c r="J358" s="44" t="s">
        <v>32</v>
      </c>
      <c r="K358" s="42" t="s">
        <v>32</v>
      </c>
      <c r="L358" s="43" t="s">
        <v>32</v>
      </c>
      <c r="M358" s="42" t="s">
        <v>32</v>
      </c>
      <c r="N358" s="42" t="s">
        <v>32</v>
      </c>
      <c r="O358" s="44" t="s">
        <v>32</v>
      </c>
      <c r="P358" s="42" t="s">
        <v>32</v>
      </c>
      <c r="Q358" s="43" t="s">
        <v>32</v>
      </c>
      <c r="R358" s="42" t="s">
        <v>32</v>
      </c>
      <c r="S358" s="42" t="s">
        <v>32</v>
      </c>
      <c r="T358" s="44" t="s">
        <v>32</v>
      </c>
      <c r="U358" s="42" t="s">
        <v>32</v>
      </c>
      <c r="V358" s="43" t="s">
        <v>32</v>
      </c>
      <c r="W358" s="42" t="s">
        <v>32</v>
      </c>
      <c r="X358" s="42" t="s">
        <v>32</v>
      </c>
      <c r="Y358" s="44" t="s">
        <v>32</v>
      </c>
      <c r="Z358" s="42" t="s">
        <v>32</v>
      </c>
      <c r="AA358" s="43" t="s">
        <v>32</v>
      </c>
      <c r="AB358" s="42" t="s">
        <v>32</v>
      </c>
      <c r="AC358" s="42" t="s">
        <v>32</v>
      </c>
      <c r="AD358" s="44" t="s">
        <v>32</v>
      </c>
      <c r="AE358" s="42" t="s">
        <v>32</v>
      </c>
      <c r="AF358" s="43" t="s">
        <v>32</v>
      </c>
      <c r="AG358" s="42" t="s">
        <v>32</v>
      </c>
    </row>
    <row r="359" spans="1:33" s="30" customFormat="1" ht="47.25" x14ac:dyDescent="0.25">
      <c r="A359" s="45" t="s">
        <v>807</v>
      </c>
      <c r="B359" s="62" t="s">
        <v>808</v>
      </c>
      <c r="C359" s="47" t="s">
        <v>732</v>
      </c>
      <c r="D359" s="48" t="s">
        <v>32</v>
      </c>
      <c r="E359" s="48" t="s">
        <v>32</v>
      </c>
      <c r="F359" s="48" t="s">
        <v>32</v>
      </c>
      <c r="G359" s="48" t="s">
        <v>32</v>
      </c>
      <c r="H359" s="48" t="s">
        <v>32</v>
      </c>
      <c r="I359" s="50" t="s">
        <v>32</v>
      </c>
      <c r="J359" s="50" t="s">
        <v>32</v>
      </c>
      <c r="K359" s="48" t="s">
        <v>32</v>
      </c>
      <c r="L359" s="49" t="s">
        <v>32</v>
      </c>
      <c r="M359" s="48" t="s">
        <v>32</v>
      </c>
      <c r="N359" s="48" t="s">
        <v>32</v>
      </c>
      <c r="O359" s="50" t="s">
        <v>32</v>
      </c>
      <c r="P359" s="48" t="s">
        <v>32</v>
      </c>
      <c r="Q359" s="49" t="s">
        <v>32</v>
      </c>
      <c r="R359" s="108" t="s">
        <v>32</v>
      </c>
      <c r="S359" s="48" t="s">
        <v>32</v>
      </c>
      <c r="T359" s="50" t="s">
        <v>32</v>
      </c>
      <c r="U359" s="48" t="s">
        <v>32</v>
      </c>
      <c r="V359" s="49" t="s">
        <v>32</v>
      </c>
      <c r="W359" s="48" t="s">
        <v>32</v>
      </c>
      <c r="X359" s="48" t="s">
        <v>32</v>
      </c>
      <c r="Y359" s="50" t="s">
        <v>32</v>
      </c>
      <c r="Z359" s="48" t="s">
        <v>32</v>
      </c>
      <c r="AA359" s="49" t="s">
        <v>32</v>
      </c>
      <c r="AB359" s="48" t="s">
        <v>32</v>
      </c>
      <c r="AC359" s="48" t="s">
        <v>32</v>
      </c>
      <c r="AD359" s="50" t="s">
        <v>32</v>
      </c>
      <c r="AE359" s="48" t="s">
        <v>32</v>
      </c>
      <c r="AF359" s="49" t="s">
        <v>32</v>
      </c>
      <c r="AG359" s="48" t="s">
        <v>32</v>
      </c>
    </row>
    <row r="360" spans="1:33" s="30" customFormat="1" ht="47.25" x14ac:dyDescent="0.25">
      <c r="A360" s="45" t="s">
        <v>809</v>
      </c>
      <c r="B360" s="62" t="s">
        <v>810</v>
      </c>
      <c r="C360" s="47" t="s">
        <v>732</v>
      </c>
      <c r="D360" s="48" t="s">
        <v>32</v>
      </c>
      <c r="E360" s="48" t="s">
        <v>32</v>
      </c>
      <c r="F360" s="48" t="s">
        <v>32</v>
      </c>
      <c r="G360" s="48" t="s">
        <v>32</v>
      </c>
      <c r="H360" s="48" t="s">
        <v>32</v>
      </c>
      <c r="I360" s="50" t="s">
        <v>32</v>
      </c>
      <c r="J360" s="50" t="s">
        <v>32</v>
      </c>
      <c r="K360" s="48" t="s">
        <v>32</v>
      </c>
      <c r="L360" s="49" t="s">
        <v>32</v>
      </c>
      <c r="M360" s="48" t="s">
        <v>32</v>
      </c>
      <c r="N360" s="48" t="s">
        <v>32</v>
      </c>
      <c r="O360" s="50" t="s">
        <v>32</v>
      </c>
      <c r="P360" s="48" t="s">
        <v>32</v>
      </c>
      <c r="Q360" s="49" t="s">
        <v>32</v>
      </c>
      <c r="R360" s="48" t="s">
        <v>32</v>
      </c>
      <c r="S360" s="48" t="s">
        <v>32</v>
      </c>
      <c r="T360" s="50" t="s">
        <v>32</v>
      </c>
      <c r="U360" s="48" t="s">
        <v>32</v>
      </c>
      <c r="V360" s="49" t="s">
        <v>32</v>
      </c>
      <c r="W360" s="48" t="s">
        <v>32</v>
      </c>
      <c r="X360" s="48" t="s">
        <v>32</v>
      </c>
      <c r="Y360" s="50" t="s">
        <v>32</v>
      </c>
      <c r="Z360" s="48" t="s">
        <v>32</v>
      </c>
      <c r="AA360" s="90" t="s">
        <v>32</v>
      </c>
      <c r="AB360" s="48" t="s">
        <v>32</v>
      </c>
      <c r="AC360" s="48" t="s">
        <v>32</v>
      </c>
      <c r="AD360" s="50" t="s">
        <v>32</v>
      </c>
      <c r="AE360" s="48" t="s">
        <v>32</v>
      </c>
      <c r="AF360" s="49" t="s">
        <v>32</v>
      </c>
      <c r="AG360" s="48" t="s">
        <v>32</v>
      </c>
    </row>
    <row r="361" spans="1:33" s="30" customFormat="1" ht="31.5" x14ac:dyDescent="0.25">
      <c r="A361" s="45" t="s">
        <v>811</v>
      </c>
      <c r="B361" s="62" t="s">
        <v>812</v>
      </c>
      <c r="C361" s="47" t="s">
        <v>732</v>
      </c>
      <c r="D361" s="48" t="s">
        <v>32</v>
      </c>
      <c r="E361" s="48" t="s">
        <v>32</v>
      </c>
      <c r="F361" s="48" t="s">
        <v>32</v>
      </c>
      <c r="G361" s="48" t="s">
        <v>32</v>
      </c>
      <c r="H361" s="48" t="s">
        <v>32</v>
      </c>
      <c r="I361" s="50" t="s">
        <v>32</v>
      </c>
      <c r="J361" s="50" t="s">
        <v>32</v>
      </c>
      <c r="K361" s="48" t="s">
        <v>32</v>
      </c>
      <c r="L361" s="49" t="s">
        <v>32</v>
      </c>
      <c r="M361" s="48" t="s">
        <v>32</v>
      </c>
      <c r="N361" s="48" t="s">
        <v>32</v>
      </c>
      <c r="O361" s="50" t="s">
        <v>32</v>
      </c>
      <c r="P361" s="48" t="s">
        <v>32</v>
      </c>
      <c r="Q361" s="49" t="s">
        <v>32</v>
      </c>
      <c r="R361" s="48" t="s">
        <v>32</v>
      </c>
      <c r="S361" s="48" t="s">
        <v>32</v>
      </c>
      <c r="T361" s="50" t="s">
        <v>32</v>
      </c>
      <c r="U361" s="48" t="s">
        <v>32</v>
      </c>
      <c r="V361" s="49" t="s">
        <v>32</v>
      </c>
      <c r="W361" s="48" t="s">
        <v>32</v>
      </c>
      <c r="X361" s="48" t="s">
        <v>32</v>
      </c>
      <c r="Y361" s="50" t="s">
        <v>32</v>
      </c>
      <c r="Z361" s="48" t="s">
        <v>32</v>
      </c>
      <c r="AA361" s="49" t="s">
        <v>32</v>
      </c>
      <c r="AB361" s="48" t="s">
        <v>32</v>
      </c>
      <c r="AC361" s="48" t="s">
        <v>32</v>
      </c>
      <c r="AD361" s="50" t="s">
        <v>32</v>
      </c>
      <c r="AE361" s="48" t="s">
        <v>32</v>
      </c>
      <c r="AF361" s="49" t="s">
        <v>32</v>
      </c>
      <c r="AG361" s="48" t="s">
        <v>32</v>
      </c>
    </row>
    <row r="362" spans="1:33" s="30" customFormat="1" x14ac:dyDescent="0.25">
      <c r="A362" s="45" t="s">
        <v>813</v>
      </c>
      <c r="B362" s="64" t="s">
        <v>814</v>
      </c>
      <c r="C362" s="47" t="s">
        <v>743</v>
      </c>
      <c r="D362" s="48" t="s">
        <v>32</v>
      </c>
      <c r="E362" s="48" t="s">
        <v>32</v>
      </c>
      <c r="F362" s="48" t="s">
        <v>32</v>
      </c>
      <c r="G362" s="48" t="s">
        <v>32</v>
      </c>
      <c r="H362" s="48" t="s">
        <v>32</v>
      </c>
      <c r="I362" s="50" t="s">
        <v>32</v>
      </c>
      <c r="J362" s="50" t="s">
        <v>32</v>
      </c>
      <c r="K362" s="48" t="s">
        <v>32</v>
      </c>
      <c r="L362" s="49" t="s">
        <v>32</v>
      </c>
      <c r="M362" s="48" t="s">
        <v>32</v>
      </c>
      <c r="N362" s="48" t="s">
        <v>32</v>
      </c>
      <c r="O362" s="50" t="s">
        <v>32</v>
      </c>
      <c r="P362" s="48" t="s">
        <v>32</v>
      </c>
      <c r="Q362" s="49" t="s">
        <v>32</v>
      </c>
      <c r="R362" s="48" t="s">
        <v>32</v>
      </c>
      <c r="S362" s="48" t="s">
        <v>32</v>
      </c>
      <c r="T362" s="50" t="s">
        <v>32</v>
      </c>
      <c r="U362" s="48" t="s">
        <v>32</v>
      </c>
      <c r="V362" s="49" t="s">
        <v>32</v>
      </c>
      <c r="W362" s="48" t="s">
        <v>32</v>
      </c>
      <c r="X362" s="48" t="s">
        <v>32</v>
      </c>
      <c r="Y362" s="50" t="s">
        <v>32</v>
      </c>
      <c r="Z362" s="48" t="s">
        <v>32</v>
      </c>
      <c r="AA362" s="49" t="s">
        <v>32</v>
      </c>
      <c r="AB362" s="48" t="s">
        <v>32</v>
      </c>
      <c r="AC362" s="48" t="s">
        <v>32</v>
      </c>
      <c r="AD362" s="50" t="s">
        <v>32</v>
      </c>
      <c r="AE362" s="48" t="s">
        <v>32</v>
      </c>
      <c r="AF362" s="49" t="s">
        <v>32</v>
      </c>
      <c r="AG362" s="48" t="s">
        <v>32</v>
      </c>
    </row>
    <row r="363" spans="1:33" s="30" customFormat="1" ht="31.5" x14ac:dyDescent="0.25">
      <c r="A363" s="45" t="s">
        <v>815</v>
      </c>
      <c r="B363" s="62" t="s">
        <v>816</v>
      </c>
      <c r="C363" s="47" t="s">
        <v>743</v>
      </c>
      <c r="D363" s="48" t="s">
        <v>32</v>
      </c>
      <c r="E363" s="48" t="s">
        <v>32</v>
      </c>
      <c r="F363" s="48" t="s">
        <v>32</v>
      </c>
      <c r="G363" s="48" t="s">
        <v>32</v>
      </c>
      <c r="H363" s="48" t="s">
        <v>32</v>
      </c>
      <c r="I363" s="50" t="s">
        <v>32</v>
      </c>
      <c r="J363" s="50" t="s">
        <v>32</v>
      </c>
      <c r="K363" s="48" t="s">
        <v>32</v>
      </c>
      <c r="L363" s="49" t="s">
        <v>32</v>
      </c>
      <c r="M363" s="48" t="s">
        <v>32</v>
      </c>
      <c r="N363" s="48" t="s">
        <v>32</v>
      </c>
      <c r="O363" s="50" t="s">
        <v>32</v>
      </c>
      <c r="P363" s="48" t="s">
        <v>32</v>
      </c>
      <c r="Q363" s="49" t="s">
        <v>32</v>
      </c>
      <c r="R363" s="48" t="s">
        <v>32</v>
      </c>
      <c r="S363" s="48" t="s">
        <v>32</v>
      </c>
      <c r="T363" s="50" t="s">
        <v>32</v>
      </c>
      <c r="U363" s="48" t="s">
        <v>32</v>
      </c>
      <c r="V363" s="49" t="s">
        <v>32</v>
      </c>
      <c r="W363" s="48" t="s">
        <v>32</v>
      </c>
      <c r="X363" s="48" t="s">
        <v>32</v>
      </c>
      <c r="Y363" s="50" t="s">
        <v>32</v>
      </c>
      <c r="Z363" s="48" t="s">
        <v>32</v>
      </c>
      <c r="AA363" s="49" t="s">
        <v>32</v>
      </c>
      <c r="AB363" s="48" t="s">
        <v>32</v>
      </c>
      <c r="AC363" s="48" t="s">
        <v>32</v>
      </c>
      <c r="AD363" s="50" t="s">
        <v>32</v>
      </c>
      <c r="AE363" s="48" t="s">
        <v>32</v>
      </c>
      <c r="AF363" s="49" t="s">
        <v>32</v>
      </c>
      <c r="AG363" s="48" t="s">
        <v>32</v>
      </c>
    </row>
    <row r="364" spans="1:33" s="30" customFormat="1" x14ac:dyDescent="0.25">
      <c r="A364" s="45" t="s">
        <v>817</v>
      </c>
      <c r="B364" s="62" t="s">
        <v>818</v>
      </c>
      <c r="C364" s="47" t="s">
        <v>743</v>
      </c>
      <c r="D364" s="48" t="s">
        <v>32</v>
      </c>
      <c r="E364" s="48" t="s">
        <v>32</v>
      </c>
      <c r="F364" s="48" t="s">
        <v>32</v>
      </c>
      <c r="G364" s="48" t="s">
        <v>32</v>
      </c>
      <c r="H364" s="48" t="s">
        <v>32</v>
      </c>
      <c r="I364" s="50" t="s">
        <v>32</v>
      </c>
      <c r="J364" s="50" t="s">
        <v>32</v>
      </c>
      <c r="K364" s="48" t="s">
        <v>32</v>
      </c>
      <c r="L364" s="49" t="s">
        <v>32</v>
      </c>
      <c r="M364" s="48" t="s">
        <v>32</v>
      </c>
      <c r="N364" s="48" t="s">
        <v>32</v>
      </c>
      <c r="O364" s="50" t="s">
        <v>32</v>
      </c>
      <c r="P364" s="48" t="s">
        <v>32</v>
      </c>
      <c r="Q364" s="49" t="s">
        <v>32</v>
      </c>
      <c r="R364" s="48" t="s">
        <v>32</v>
      </c>
      <c r="S364" s="48" t="s">
        <v>32</v>
      </c>
      <c r="T364" s="50" t="s">
        <v>32</v>
      </c>
      <c r="U364" s="48" t="s">
        <v>32</v>
      </c>
      <c r="V364" s="49" t="s">
        <v>32</v>
      </c>
      <c r="W364" s="48" t="s">
        <v>32</v>
      </c>
      <c r="X364" s="48" t="s">
        <v>32</v>
      </c>
      <c r="Y364" s="50" t="s">
        <v>32</v>
      </c>
      <c r="Z364" s="48" t="s">
        <v>32</v>
      </c>
      <c r="AA364" s="49" t="s">
        <v>32</v>
      </c>
      <c r="AB364" s="48" t="s">
        <v>32</v>
      </c>
      <c r="AC364" s="48" t="s">
        <v>32</v>
      </c>
      <c r="AD364" s="50" t="s">
        <v>32</v>
      </c>
      <c r="AE364" s="48" t="s">
        <v>32</v>
      </c>
      <c r="AF364" s="49" t="s">
        <v>32</v>
      </c>
      <c r="AG364" s="48" t="s">
        <v>32</v>
      </c>
    </row>
    <row r="365" spans="1:33" s="30" customFormat="1" ht="31.5" x14ac:dyDescent="0.25">
      <c r="A365" s="45" t="s">
        <v>819</v>
      </c>
      <c r="B365" s="64" t="s">
        <v>820</v>
      </c>
      <c r="C365" s="47" t="s">
        <v>31</v>
      </c>
      <c r="D365" s="48" t="s">
        <v>32</v>
      </c>
      <c r="E365" s="48" t="s">
        <v>32</v>
      </c>
      <c r="F365" s="48" t="s">
        <v>32</v>
      </c>
      <c r="G365" s="48" t="s">
        <v>32</v>
      </c>
      <c r="H365" s="48" t="s">
        <v>32</v>
      </c>
      <c r="I365" s="50" t="s">
        <v>32</v>
      </c>
      <c r="J365" s="50" t="s">
        <v>32</v>
      </c>
      <c r="K365" s="48" t="s">
        <v>32</v>
      </c>
      <c r="L365" s="49" t="s">
        <v>32</v>
      </c>
      <c r="M365" s="48" t="s">
        <v>32</v>
      </c>
      <c r="N365" s="48" t="s">
        <v>32</v>
      </c>
      <c r="O365" s="50" t="s">
        <v>32</v>
      </c>
      <c r="P365" s="48" t="s">
        <v>32</v>
      </c>
      <c r="Q365" s="49" t="s">
        <v>32</v>
      </c>
      <c r="R365" s="48" t="s">
        <v>32</v>
      </c>
      <c r="S365" s="48" t="s">
        <v>32</v>
      </c>
      <c r="T365" s="50" t="s">
        <v>32</v>
      </c>
      <c r="U365" s="48" t="s">
        <v>32</v>
      </c>
      <c r="V365" s="49" t="s">
        <v>32</v>
      </c>
      <c r="W365" s="48" t="s">
        <v>32</v>
      </c>
      <c r="X365" s="48" t="s">
        <v>32</v>
      </c>
      <c r="Y365" s="50" t="s">
        <v>32</v>
      </c>
      <c r="Z365" s="48" t="s">
        <v>32</v>
      </c>
      <c r="AA365" s="49" t="s">
        <v>32</v>
      </c>
      <c r="AB365" s="48" t="s">
        <v>32</v>
      </c>
      <c r="AC365" s="48" t="s">
        <v>32</v>
      </c>
      <c r="AD365" s="50" t="s">
        <v>32</v>
      </c>
      <c r="AE365" s="48" t="s">
        <v>32</v>
      </c>
      <c r="AF365" s="49" t="s">
        <v>32</v>
      </c>
      <c r="AG365" s="48" t="s">
        <v>32</v>
      </c>
    </row>
    <row r="366" spans="1:33" s="30" customFormat="1" x14ac:dyDescent="0.25">
      <c r="A366" s="45" t="s">
        <v>821</v>
      </c>
      <c r="B366" s="62" t="s">
        <v>822</v>
      </c>
      <c r="C366" s="47" t="s">
        <v>31</v>
      </c>
      <c r="D366" s="48" t="s">
        <v>32</v>
      </c>
      <c r="E366" s="48" t="s">
        <v>32</v>
      </c>
      <c r="F366" s="48" t="s">
        <v>32</v>
      </c>
      <c r="G366" s="48" t="s">
        <v>32</v>
      </c>
      <c r="H366" s="48" t="s">
        <v>32</v>
      </c>
      <c r="I366" s="50" t="s">
        <v>32</v>
      </c>
      <c r="J366" s="50" t="s">
        <v>32</v>
      </c>
      <c r="K366" s="48" t="s">
        <v>32</v>
      </c>
      <c r="L366" s="48" t="s">
        <v>32</v>
      </c>
      <c r="M366" s="48" t="s">
        <v>32</v>
      </c>
      <c r="N366" s="48" t="s">
        <v>32</v>
      </c>
      <c r="O366" s="50" t="s">
        <v>32</v>
      </c>
      <c r="P366" s="48" t="s">
        <v>32</v>
      </c>
      <c r="Q366" s="49" t="s">
        <v>32</v>
      </c>
      <c r="R366" s="48" t="s">
        <v>32</v>
      </c>
      <c r="S366" s="48" t="s">
        <v>32</v>
      </c>
      <c r="T366" s="50" t="s">
        <v>32</v>
      </c>
      <c r="U366" s="48" t="s">
        <v>32</v>
      </c>
      <c r="V366" s="90" t="s">
        <v>32</v>
      </c>
      <c r="W366" s="48" t="s">
        <v>32</v>
      </c>
      <c r="X366" s="48" t="s">
        <v>32</v>
      </c>
      <c r="Y366" s="50" t="s">
        <v>32</v>
      </c>
      <c r="Z366" s="48" t="s">
        <v>32</v>
      </c>
      <c r="AA366" s="49" t="s">
        <v>32</v>
      </c>
      <c r="AB366" s="48" t="s">
        <v>32</v>
      </c>
      <c r="AC366" s="48" t="s">
        <v>32</v>
      </c>
      <c r="AD366" s="50" t="s">
        <v>32</v>
      </c>
      <c r="AE366" s="48" t="s">
        <v>32</v>
      </c>
      <c r="AF366" s="49" t="s">
        <v>32</v>
      </c>
      <c r="AG366" s="48" t="s">
        <v>32</v>
      </c>
    </row>
    <row r="367" spans="1:33" s="30" customFormat="1" ht="16.5" thickBot="1" x14ac:dyDescent="0.3">
      <c r="A367" s="52" t="s">
        <v>823</v>
      </c>
      <c r="B367" s="125" t="s">
        <v>66</v>
      </c>
      <c r="C367" s="54" t="s">
        <v>31</v>
      </c>
      <c r="D367" s="55" t="s">
        <v>32</v>
      </c>
      <c r="E367" s="55" t="s">
        <v>32</v>
      </c>
      <c r="F367" s="55" t="s">
        <v>32</v>
      </c>
      <c r="G367" s="55" t="s">
        <v>32</v>
      </c>
      <c r="H367" s="55" t="s">
        <v>32</v>
      </c>
      <c r="I367" s="92" t="s">
        <v>32</v>
      </c>
      <c r="J367" s="92" t="s">
        <v>32</v>
      </c>
      <c r="K367" s="55" t="s">
        <v>32</v>
      </c>
      <c r="L367" s="55" t="s">
        <v>32</v>
      </c>
      <c r="M367" s="55" t="s">
        <v>32</v>
      </c>
      <c r="N367" s="55" t="s">
        <v>32</v>
      </c>
      <c r="O367" s="92" t="s">
        <v>32</v>
      </c>
      <c r="P367" s="55" t="s">
        <v>32</v>
      </c>
      <c r="Q367" s="56" t="s">
        <v>32</v>
      </c>
      <c r="R367" s="55" t="s">
        <v>32</v>
      </c>
      <c r="S367" s="55" t="s">
        <v>32</v>
      </c>
      <c r="T367" s="92" t="s">
        <v>32</v>
      </c>
      <c r="U367" s="55" t="s">
        <v>32</v>
      </c>
      <c r="V367" s="56" t="s">
        <v>32</v>
      </c>
      <c r="W367" s="55" t="s">
        <v>32</v>
      </c>
      <c r="X367" s="55" t="s">
        <v>32</v>
      </c>
      <c r="Y367" s="92" t="s">
        <v>32</v>
      </c>
      <c r="Z367" s="55" t="s">
        <v>32</v>
      </c>
      <c r="AA367" s="56" t="s">
        <v>32</v>
      </c>
      <c r="AB367" s="55" t="s">
        <v>32</v>
      </c>
      <c r="AC367" s="55" t="s">
        <v>32</v>
      </c>
      <c r="AD367" s="92" t="s">
        <v>32</v>
      </c>
      <c r="AE367" s="55" t="s">
        <v>32</v>
      </c>
      <c r="AF367" s="56" t="s">
        <v>32</v>
      </c>
      <c r="AG367" s="55" t="s">
        <v>32</v>
      </c>
    </row>
    <row r="368" spans="1:33" s="30" customFormat="1" ht="16.5" thickBot="1" x14ac:dyDescent="0.3">
      <c r="A368" s="58" t="s">
        <v>824</v>
      </c>
      <c r="B368" s="59" t="s">
        <v>825</v>
      </c>
      <c r="C368" s="60" t="s">
        <v>826</v>
      </c>
      <c r="D368" s="35">
        <f>SUM(I368,N368,S368,X368,AC368)</f>
        <v>9942.0000025000008</v>
      </c>
      <c r="E368" s="38">
        <f>SUM(J368,O368,T368,Y368,AD368)</f>
        <v>9696.4</v>
      </c>
      <c r="F368" s="35">
        <f>E368-D368</f>
        <v>-245.60000250000121</v>
      </c>
      <c r="G368" s="36">
        <f>F368/D368</f>
        <v>-2.4703279263552907E-2</v>
      </c>
      <c r="H368" s="38" t="s">
        <v>32</v>
      </c>
      <c r="I368" s="38">
        <v>4733.2070000000003</v>
      </c>
      <c r="J368" s="38">
        <v>4548.7500000000009</v>
      </c>
      <c r="K368" s="35">
        <f>J368-I368</f>
        <v>-184.45699999999943</v>
      </c>
      <c r="L368" s="35">
        <f>K368/I368</f>
        <v>-3.8970828869305613E-2</v>
      </c>
      <c r="M368" s="38" t="s">
        <v>32</v>
      </c>
      <c r="N368" s="35">
        <v>223.39299999999997</v>
      </c>
      <c r="O368" s="38">
        <v>219.65</v>
      </c>
      <c r="P368" s="35">
        <f>O368-N368</f>
        <v>-3.7429999999999666</v>
      </c>
      <c r="Q368" s="36">
        <f>P368/N368</f>
        <v>-1.6755225096578528E-2</v>
      </c>
      <c r="R368" s="38" t="s">
        <v>32</v>
      </c>
      <c r="S368" s="35">
        <v>2655.5</v>
      </c>
      <c r="T368" s="38">
        <v>2595.7000000000003</v>
      </c>
      <c r="U368" s="35">
        <f>T368-S368</f>
        <v>-59.799999999999727</v>
      </c>
      <c r="V368" s="36">
        <f>U368/S368</f>
        <v>-2.2519299566936445E-2</v>
      </c>
      <c r="W368" s="38" t="s">
        <v>32</v>
      </c>
      <c r="X368" s="35">
        <v>1191.7000025</v>
      </c>
      <c r="Y368" s="38">
        <v>1181.6999999999998</v>
      </c>
      <c r="Z368" s="35">
        <f>Y368-X368</f>
        <v>-10.000002500000164</v>
      </c>
      <c r="AA368" s="36">
        <f>Z368/X368</f>
        <v>-8.3913757481091922E-3</v>
      </c>
      <c r="AB368" s="38" t="s">
        <v>32</v>
      </c>
      <c r="AC368" s="35">
        <v>1138.2</v>
      </c>
      <c r="AD368" s="38">
        <v>1150.6000000000001</v>
      </c>
      <c r="AE368" s="35">
        <f>AD368-AC368</f>
        <v>12.400000000000091</v>
      </c>
      <c r="AF368" s="36">
        <f>AE368/AC368</f>
        <v>1.0894394658232377E-2</v>
      </c>
      <c r="AG368" s="129" t="s">
        <v>32</v>
      </c>
    </row>
    <row r="369" spans="1:33" s="30" customFormat="1" ht="21" thickBot="1" x14ac:dyDescent="0.3">
      <c r="A369" s="167" t="s">
        <v>827</v>
      </c>
      <c r="B369" s="168"/>
      <c r="C369" s="168"/>
      <c r="D369" s="168"/>
      <c r="E369" s="168"/>
      <c r="F369" s="168"/>
      <c r="G369" s="168"/>
      <c r="H369" s="168"/>
      <c r="I369" s="168"/>
      <c r="J369" s="168"/>
      <c r="K369" s="168"/>
      <c r="L369" s="168"/>
      <c r="M369" s="168"/>
      <c r="N369" s="168"/>
      <c r="O369" s="168"/>
      <c r="P369" s="168"/>
      <c r="Q369" s="168"/>
      <c r="R369" s="168"/>
      <c r="S369" s="168"/>
      <c r="T369" s="168"/>
      <c r="U369" s="168"/>
      <c r="V369" s="168"/>
      <c r="W369" s="168"/>
      <c r="X369" s="168"/>
      <c r="Y369" s="168"/>
      <c r="Z369" s="168"/>
      <c r="AA369" s="168"/>
      <c r="AB369" s="168"/>
      <c r="AC369" s="168"/>
      <c r="AD369" s="168"/>
      <c r="AE369" s="168"/>
      <c r="AF369" s="168"/>
      <c r="AG369" s="168"/>
    </row>
    <row r="370" spans="1:33" s="30" customFormat="1" x14ac:dyDescent="0.25">
      <c r="A370" s="169" t="s">
        <v>17</v>
      </c>
      <c r="B370" s="171" t="s">
        <v>18</v>
      </c>
      <c r="C370" s="171" t="s">
        <v>19</v>
      </c>
      <c r="D370" s="162" t="s">
        <v>20</v>
      </c>
      <c r="E370" s="162"/>
      <c r="F370" s="162" t="s">
        <v>21</v>
      </c>
      <c r="G370" s="162"/>
      <c r="H370" s="163" t="s">
        <v>22</v>
      </c>
      <c r="I370" s="162" t="s">
        <v>20</v>
      </c>
      <c r="J370" s="162"/>
      <c r="K370" s="162" t="s">
        <v>21</v>
      </c>
      <c r="L370" s="162"/>
      <c r="M370" s="163" t="s">
        <v>22</v>
      </c>
      <c r="N370" s="162" t="s">
        <v>828</v>
      </c>
      <c r="O370" s="162"/>
      <c r="P370" s="162" t="s">
        <v>21</v>
      </c>
      <c r="Q370" s="162"/>
      <c r="R370" s="163" t="s">
        <v>22</v>
      </c>
      <c r="S370" s="162" t="s">
        <v>20</v>
      </c>
      <c r="T370" s="162"/>
      <c r="U370" s="162" t="s">
        <v>21</v>
      </c>
      <c r="V370" s="162"/>
      <c r="W370" s="163" t="s">
        <v>22</v>
      </c>
      <c r="X370" s="162" t="s">
        <v>20</v>
      </c>
      <c r="Y370" s="162"/>
      <c r="Z370" s="162" t="s">
        <v>21</v>
      </c>
      <c r="AA370" s="162"/>
      <c r="AB370" s="163" t="s">
        <v>22</v>
      </c>
      <c r="AC370" s="162" t="s">
        <v>20</v>
      </c>
      <c r="AD370" s="162"/>
      <c r="AE370" s="162" t="s">
        <v>21</v>
      </c>
      <c r="AF370" s="162"/>
      <c r="AG370" s="165" t="s">
        <v>22</v>
      </c>
    </row>
    <row r="371" spans="1:33" s="30" customFormat="1" x14ac:dyDescent="0.25">
      <c r="A371" s="170"/>
      <c r="B371" s="172"/>
      <c r="C371" s="172"/>
      <c r="D371" s="130" t="s">
        <v>24</v>
      </c>
      <c r="E371" s="130" t="s">
        <v>25</v>
      </c>
      <c r="F371" s="130" t="s">
        <v>26</v>
      </c>
      <c r="G371" s="130" t="s">
        <v>27</v>
      </c>
      <c r="H371" s="164"/>
      <c r="I371" s="130" t="s">
        <v>24</v>
      </c>
      <c r="J371" s="130" t="s">
        <v>25</v>
      </c>
      <c r="K371" s="130" t="s">
        <v>26</v>
      </c>
      <c r="L371" s="130" t="s">
        <v>27</v>
      </c>
      <c r="M371" s="164"/>
      <c r="N371" s="130" t="s">
        <v>24</v>
      </c>
      <c r="O371" s="130" t="s">
        <v>25</v>
      </c>
      <c r="P371" s="130" t="s">
        <v>26</v>
      </c>
      <c r="Q371" s="130" t="s">
        <v>27</v>
      </c>
      <c r="R371" s="164"/>
      <c r="S371" s="130" t="s">
        <v>24</v>
      </c>
      <c r="T371" s="130" t="s">
        <v>25</v>
      </c>
      <c r="U371" s="130" t="s">
        <v>26</v>
      </c>
      <c r="V371" s="130" t="s">
        <v>27</v>
      </c>
      <c r="W371" s="164"/>
      <c r="X371" s="130" t="s">
        <v>24</v>
      </c>
      <c r="Y371" s="130" t="s">
        <v>25</v>
      </c>
      <c r="Z371" s="130" t="s">
        <v>26</v>
      </c>
      <c r="AA371" s="130" t="s">
        <v>27</v>
      </c>
      <c r="AB371" s="164"/>
      <c r="AC371" s="130" t="s">
        <v>24</v>
      </c>
      <c r="AD371" s="130" t="s">
        <v>25</v>
      </c>
      <c r="AE371" s="130" t="s">
        <v>26</v>
      </c>
      <c r="AF371" s="130" t="s">
        <v>27</v>
      </c>
      <c r="AG371" s="166"/>
    </row>
    <row r="372" spans="1:33" s="137" customFormat="1" ht="16.5" thickBot="1" x14ac:dyDescent="0.3">
      <c r="A372" s="131">
        <v>1</v>
      </c>
      <c r="B372" s="132">
        <v>2</v>
      </c>
      <c r="C372" s="133">
        <v>3</v>
      </c>
      <c r="D372" s="132">
        <v>4</v>
      </c>
      <c r="E372" s="132">
        <v>5</v>
      </c>
      <c r="F372" s="132">
        <f>E372+1</f>
        <v>6</v>
      </c>
      <c r="G372" s="132">
        <f t="shared" ref="G372:AG372" si="160">F372+1</f>
        <v>7</v>
      </c>
      <c r="H372" s="134">
        <f t="shared" si="160"/>
        <v>8</v>
      </c>
      <c r="I372" s="135">
        <f t="shared" si="160"/>
        <v>9</v>
      </c>
      <c r="J372" s="132">
        <f>I372+1</f>
        <v>10</v>
      </c>
      <c r="K372" s="132">
        <f>J372+1</f>
        <v>11</v>
      </c>
      <c r="L372" s="132">
        <f t="shared" si="160"/>
        <v>12</v>
      </c>
      <c r="M372" s="133">
        <f t="shared" si="160"/>
        <v>13</v>
      </c>
      <c r="N372" s="135">
        <f t="shared" si="160"/>
        <v>14</v>
      </c>
      <c r="O372" s="132">
        <f>N372+1</f>
        <v>15</v>
      </c>
      <c r="P372" s="132">
        <f>O372+1</f>
        <v>16</v>
      </c>
      <c r="Q372" s="132">
        <f t="shared" si="160"/>
        <v>17</v>
      </c>
      <c r="R372" s="133">
        <f t="shared" si="160"/>
        <v>18</v>
      </c>
      <c r="S372" s="135">
        <f t="shared" si="160"/>
        <v>19</v>
      </c>
      <c r="T372" s="132">
        <f>S372+1</f>
        <v>20</v>
      </c>
      <c r="U372" s="132">
        <f>T372+1</f>
        <v>21</v>
      </c>
      <c r="V372" s="132">
        <f t="shared" si="160"/>
        <v>22</v>
      </c>
      <c r="W372" s="133">
        <f t="shared" si="160"/>
        <v>23</v>
      </c>
      <c r="X372" s="135">
        <f t="shared" si="160"/>
        <v>24</v>
      </c>
      <c r="Y372" s="132">
        <f>X372+1</f>
        <v>25</v>
      </c>
      <c r="Z372" s="132">
        <f>Y372+1</f>
        <v>26</v>
      </c>
      <c r="AA372" s="132">
        <f t="shared" si="160"/>
        <v>27</v>
      </c>
      <c r="AB372" s="133">
        <f t="shared" si="160"/>
        <v>28</v>
      </c>
      <c r="AC372" s="136">
        <f t="shared" si="160"/>
        <v>29</v>
      </c>
      <c r="AD372" s="132">
        <f>AC372+1</f>
        <v>30</v>
      </c>
      <c r="AE372" s="132">
        <f>AD372+1</f>
        <v>31</v>
      </c>
      <c r="AF372" s="132">
        <f t="shared" si="160"/>
        <v>32</v>
      </c>
      <c r="AG372" s="133">
        <f t="shared" si="160"/>
        <v>33</v>
      </c>
    </row>
    <row r="373" spans="1:33" s="30" customFormat="1" ht="138" customHeight="1" thickBot="1" x14ac:dyDescent="0.3">
      <c r="A373" s="158" t="s">
        <v>829</v>
      </c>
      <c r="B373" s="159"/>
      <c r="C373" s="60" t="s">
        <v>31</v>
      </c>
      <c r="D373" s="35">
        <f>D374+D431</f>
        <v>7258.2364648748189</v>
      </c>
      <c r="E373" s="35">
        <f>E374+E431</f>
        <v>5026.1380168200012</v>
      </c>
      <c r="F373" s="35">
        <f t="shared" ref="F373:F381" si="161">E373-D373</f>
        <v>-2232.0984480548177</v>
      </c>
      <c r="G373" s="36">
        <f>F373/D373</f>
        <v>-0.30752627843646785</v>
      </c>
      <c r="H373" s="138" t="s">
        <v>504</v>
      </c>
      <c r="I373" s="35">
        <f>I374+I431</f>
        <v>4067.1088061142191</v>
      </c>
      <c r="J373" s="35">
        <f>J374+J431</f>
        <v>3221.2253215200003</v>
      </c>
      <c r="K373" s="35">
        <f t="shared" ref="K373:K381" si="162">J373-I373</f>
        <v>-845.88348459421877</v>
      </c>
      <c r="L373" s="36">
        <f>K373/I373</f>
        <v>-0.20798152321928889</v>
      </c>
      <c r="M373" s="35" t="s">
        <v>504</v>
      </c>
      <c r="N373" s="35">
        <f>N374+N431</f>
        <v>59.48059919</v>
      </c>
      <c r="O373" s="35">
        <f>O374+O431</f>
        <v>35.929643899999995</v>
      </c>
      <c r="P373" s="35">
        <f>O373-N373</f>
        <v>-23.550955290000005</v>
      </c>
      <c r="Q373" s="36">
        <f>P373/N373</f>
        <v>-0.39594347754922143</v>
      </c>
      <c r="R373" s="35" t="s">
        <v>505</v>
      </c>
      <c r="S373" s="35">
        <f>S374+S431</f>
        <v>1445.3082100719998</v>
      </c>
      <c r="T373" s="35">
        <f>T374+T431</f>
        <v>847.38325988000031</v>
      </c>
      <c r="U373" s="35">
        <f t="shared" ref="U373:U379" si="163">T373-S373</f>
        <v>-597.92495019199953</v>
      </c>
      <c r="V373" s="36">
        <f>U373/S373</f>
        <v>-0.41370065293008551</v>
      </c>
      <c r="W373" s="35" t="s">
        <v>830</v>
      </c>
      <c r="X373" s="35">
        <f>X374+X431</f>
        <v>375.57993369000013</v>
      </c>
      <c r="Y373" s="35">
        <f>Y374+Y431</f>
        <v>236.99336954000003</v>
      </c>
      <c r="Z373" s="35">
        <f t="shared" ref="Z373:Z379" si="164">Y373-X373</f>
        <v>-138.5865641500001</v>
      </c>
      <c r="AA373" s="36">
        <f>Z373/X373</f>
        <v>-0.36899352632717608</v>
      </c>
      <c r="AB373" s="35" t="s">
        <v>504</v>
      </c>
      <c r="AC373" s="35">
        <f>AC374+AC431</f>
        <v>1310.7589158085998</v>
      </c>
      <c r="AD373" s="35">
        <f>AD374+AD431</f>
        <v>684.60642197999994</v>
      </c>
      <c r="AE373" s="35">
        <f t="shared" ref="AE373:AE379" si="165">AD373-AC373</f>
        <v>-626.15249382859986</v>
      </c>
      <c r="AF373" s="36">
        <f>AE373/AC373</f>
        <v>-0.47770225804058708</v>
      </c>
      <c r="AG373" s="126" t="s">
        <v>504</v>
      </c>
    </row>
    <row r="374" spans="1:33" s="30" customFormat="1" ht="78.75" x14ac:dyDescent="0.25">
      <c r="A374" s="39" t="s">
        <v>29</v>
      </c>
      <c r="B374" s="139" t="s">
        <v>831</v>
      </c>
      <c r="C374" s="41" t="s">
        <v>31</v>
      </c>
      <c r="D374" s="42">
        <f t="shared" ref="D374:E381" si="166">SUM(I374,N374,S374,X374,AC374)</f>
        <v>5857.7211843948189</v>
      </c>
      <c r="E374" s="42">
        <f t="shared" si="166"/>
        <v>4066.3400894700007</v>
      </c>
      <c r="F374" s="42">
        <f t="shared" si="161"/>
        <v>-1791.3810949248182</v>
      </c>
      <c r="G374" s="43">
        <f>F374/D374</f>
        <v>-0.30581535695094575</v>
      </c>
      <c r="H374" s="42" t="s">
        <v>504</v>
      </c>
      <c r="I374" s="44">
        <f>SUM(I375,I399,I427,I428)</f>
        <v>3857.710060524219</v>
      </c>
      <c r="J374" s="44">
        <f>SUM(J375,J399,J427,J428)</f>
        <v>2834.9040680400003</v>
      </c>
      <c r="K374" s="42">
        <f t="shared" si="162"/>
        <v>-1022.8059924842187</v>
      </c>
      <c r="L374" s="43">
        <f>K374/I374</f>
        <v>-0.26513293545581573</v>
      </c>
      <c r="M374" s="42" t="s">
        <v>504</v>
      </c>
      <c r="N374" s="42">
        <f>SUM(N375,N399,N427,N428)</f>
        <v>59.48059919</v>
      </c>
      <c r="O374" s="44">
        <f>SUM(O375,O399,O427,O428)</f>
        <v>35.929643899999995</v>
      </c>
      <c r="P374" s="42">
        <f>O374-N374</f>
        <v>-23.550955290000005</v>
      </c>
      <c r="Q374" s="43">
        <f>P374/N374</f>
        <v>-0.39594347754922143</v>
      </c>
      <c r="R374" s="42" t="s">
        <v>505</v>
      </c>
      <c r="S374" s="42">
        <f>SUM(S375,S399,S427,S428)</f>
        <v>1038.6616751819997</v>
      </c>
      <c r="T374" s="44">
        <f>SUM(T375,T399,T427,T428)</f>
        <v>599.39400694000028</v>
      </c>
      <c r="U374" s="42">
        <f t="shared" si="163"/>
        <v>-439.26766824199944</v>
      </c>
      <c r="V374" s="43">
        <f>U374/S374</f>
        <v>-0.42291698898491531</v>
      </c>
      <c r="W374" s="42" t="s">
        <v>504</v>
      </c>
      <c r="X374" s="42">
        <v>375.57993369000013</v>
      </c>
      <c r="Y374" s="44">
        <f>SUM(Y375,Y399,Y427,Y428)</f>
        <v>236.99336954000003</v>
      </c>
      <c r="Z374" s="42">
        <f t="shared" si="164"/>
        <v>-138.5865641500001</v>
      </c>
      <c r="AA374" s="43">
        <f>Z374/X374</f>
        <v>-0.36899352632717608</v>
      </c>
      <c r="AB374" s="42" t="s">
        <v>504</v>
      </c>
      <c r="AC374" s="42">
        <f>SUM(AC375,AC399,AC427,AC428)</f>
        <v>526.28891580859988</v>
      </c>
      <c r="AD374" s="44">
        <f>SUM(AD375,AD399,AD427,AD428)</f>
        <v>359.11900104999995</v>
      </c>
      <c r="AE374" s="42">
        <f t="shared" si="165"/>
        <v>-167.16991475859993</v>
      </c>
      <c r="AF374" s="43">
        <f>AE374/AC374</f>
        <v>-0.31763905668003101</v>
      </c>
      <c r="AG374" s="42" t="s">
        <v>504</v>
      </c>
    </row>
    <row r="375" spans="1:33" s="30" customFormat="1" x14ac:dyDescent="0.25">
      <c r="A375" s="45" t="s">
        <v>33</v>
      </c>
      <c r="B375" s="64" t="s">
        <v>832</v>
      </c>
      <c r="C375" s="47" t="s">
        <v>31</v>
      </c>
      <c r="D375" s="48">
        <f t="shared" si="166"/>
        <v>252.82750193499999</v>
      </c>
      <c r="E375" s="48">
        <f t="shared" si="166"/>
        <v>137.39500141000002</v>
      </c>
      <c r="F375" s="42">
        <f t="shared" si="161"/>
        <v>-115.43250052499997</v>
      </c>
      <c r="G375" s="43">
        <f>F375/D375</f>
        <v>-0.4565662344544969</v>
      </c>
      <c r="H375" s="48" t="s">
        <v>32</v>
      </c>
      <c r="I375" s="50">
        <f>SUM(I376,I394,I398)</f>
        <v>19.7821587</v>
      </c>
      <c r="J375" s="50">
        <f>SUM(J376,J394,J398)</f>
        <v>34.028027890000004</v>
      </c>
      <c r="K375" s="48">
        <f t="shared" si="162"/>
        <v>14.245869190000004</v>
      </c>
      <c r="L375" s="49">
        <f>K375/I375</f>
        <v>0.72013724113941135</v>
      </c>
      <c r="M375" s="48" t="s">
        <v>32</v>
      </c>
      <c r="N375" s="48">
        <f>SUM(N376,N394,N398)</f>
        <v>14.50005</v>
      </c>
      <c r="O375" s="50">
        <f>SUM(O376,O394,O398)</f>
        <v>1.3662695899999999</v>
      </c>
      <c r="P375" s="48">
        <f>O375-N375</f>
        <v>-13.13378041</v>
      </c>
      <c r="Q375" s="49">
        <f>P375/N375</f>
        <v>-0.90577483594884156</v>
      </c>
      <c r="R375" s="48" t="s">
        <v>32</v>
      </c>
      <c r="S375" s="48">
        <f>SUM(S376,S394,S398)</f>
        <v>176.37509026333328</v>
      </c>
      <c r="T375" s="50">
        <f>SUM(T376,T394,T398)</f>
        <v>61.179645840000006</v>
      </c>
      <c r="U375" s="48">
        <f t="shared" si="163"/>
        <v>-115.19544442333327</v>
      </c>
      <c r="V375" s="49">
        <f>U375/S375</f>
        <v>-0.65312762846126982</v>
      </c>
      <c r="W375" s="48" t="s">
        <v>32</v>
      </c>
      <c r="X375" s="48">
        <f>SUM(X376,X394,X398)</f>
        <v>26.869697481666702</v>
      </c>
      <c r="Y375" s="50">
        <f>SUM(Y376,Y394,Y398)</f>
        <v>25.520552599999998</v>
      </c>
      <c r="Z375" s="42">
        <f t="shared" si="164"/>
        <v>-1.3491448816667031</v>
      </c>
      <c r="AA375" s="43">
        <f>Z375/X375</f>
        <v>-5.0210646494521567E-2</v>
      </c>
      <c r="AB375" s="48" t="s">
        <v>32</v>
      </c>
      <c r="AC375" s="48">
        <f>SUM(AC376,AC394,AC398)</f>
        <v>15.300505490000001</v>
      </c>
      <c r="AD375" s="50">
        <f>SUM(AD376,AD394,AD398)</f>
        <v>15.300505490000001</v>
      </c>
      <c r="AE375" s="48">
        <f t="shared" si="165"/>
        <v>0</v>
      </c>
      <c r="AF375" s="49">
        <f>AE375/AC375</f>
        <v>0</v>
      </c>
      <c r="AG375" s="48" t="s">
        <v>32</v>
      </c>
    </row>
    <row r="376" spans="1:33" s="30" customFormat="1" ht="31.5" x14ac:dyDescent="0.25">
      <c r="A376" s="45" t="s">
        <v>35</v>
      </c>
      <c r="B376" s="62" t="s">
        <v>833</v>
      </c>
      <c r="C376" s="47" t="s">
        <v>31</v>
      </c>
      <c r="D376" s="48">
        <f t="shared" si="166"/>
        <v>252.82750193499999</v>
      </c>
      <c r="E376" s="48">
        <f t="shared" si="166"/>
        <v>137.39500141000002</v>
      </c>
      <c r="F376" s="42">
        <f t="shared" si="161"/>
        <v>-115.43250052499997</v>
      </c>
      <c r="G376" s="43">
        <f>F376/D376</f>
        <v>-0.4565662344544969</v>
      </c>
      <c r="H376" s="48" t="s">
        <v>32</v>
      </c>
      <c r="I376" s="50">
        <f>SUM(I377,I381,I384,I383,I382,I391,I390,I389)</f>
        <v>19.7821587</v>
      </c>
      <c r="J376" s="50">
        <f>SUM(J377,J381,J384,J383,J382,J391,J390,J389)</f>
        <v>34.028027890000004</v>
      </c>
      <c r="K376" s="48">
        <f t="shared" si="162"/>
        <v>14.245869190000004</v>
      </c>
      <c r="L376" s="49">
        <f>K376/I376</f>
        <v>0.72013724113941135</v>
      </c>
      <c r="M376" s="48" t="s">
        <v>32</v>
      </c>
      <c r="N376" s="48">
        <f>SUM(N377,N381,N384,N383,N382,N391,N390,N389)</f>
        <v>14.50005</v>
      </c>
      <c r="O376" s="50">
        <f>SUM(O377,O381,O384,O383,O382,O391,O390,O389)</f>
        <v>1.3662695899999999</v>
      </c>
      <c r="P376" s="48">
        <f>O376-N376</f>
        <v>-13.13378041</v>
      </c>
      <c r="Q376" s="49">
        <f>P376/N376</f>
        <v>-0.90577483594884156</v>
      </c>
      <c r="R376" s="48" t="s">
        <v>32</v>
      </c>
      <c r="S376" s="48">
        <f>SUM(S377,S381,S384,S383,S382,S391,S390,S389)</f>
        <v>176.37509026333328</v>
      </c>
      <c r="T376" s="50">
        <f>SUM(T377,T381,T384,T383,T382,T391,T390,T389)</f>
        <v>61.179645840000006</v>
      </c>
      <c r="U376" s="48">
        <f t="shared" si="163"/>
        <v>-115.19544442333327</v>
      </c>
      <c r="V376" s="49">
        <f>U376/S376</f>
        <v>-0.65312762846126982</v>
      </c>
      <c r="W376" s="48" t="s">
        <v>32</v>
      </c>
      <c r="X376" s="48">
        <f>SUM(X377,X381,X384,X383,X382,X391,X390,X389)</f>
        <v>26.869697481666702</v>
      </c>
      <c r="Y376" s="50">
        <f>SUM(Y377,Y381,Y384,Y383,Y382,Y391,Y390,Y389)</f>
        <v>25.520552599999998</v>
      </c>
      <c r="Z376" s="42">
        <f t="shared" si="164"/>
        <v>-1.3491448816667031</v>
      </c>
      <c r="AA376" s="43">
        <f>Z376/X376</f>
        <v>-5.0210646494521567E-2</v>
      </c>
      <c r="AB376" s="48" t="s">
        <v>32</v>
      </c>
      <c r="AC376" s="48">
        <f>SUM(AC377,AC381,AC384,AC383,AC382,AC391,AC390,AC389)</f>
        <v>15.300505490000001</v>
      </c>
      <c r="AD376" s="50">
        <f>SUM(AD377,AD381,AD384,AD383,AD382,AD391,AD390,AD389)</f>
        <v>15.300505490000001</v>
      </c>
      <c r="AE376" s="48">
        <f t="shared" si="165"/>
        <v>0</v>
      </c>
      <c r="AF376" s="49">
        <f>AE376/AC376</f>
        <v>0</v>
      </c>
      <c r="AG376" s="48" t="s">
        <v>32</v>
      </c>
    </row>
    <row r="377" spans="1:33" s="30" customFormat="1" x14ac:dyDescent="0.25">
      <c r="A377" s="45" t="s">
        <v>834</v>
      </c>
      <c r="B377" s="66" t="s">
        <v>835</v>
      </c>
      <c r="C377" s="47" t="s">
        <v>31</v>
      </c>
      <c r="D377" s="48">
        <f t="shared" si="166"/>
        <v>0</v>
      </c>
      <c r="E377" s="48">
        <f t="shared" si="166"/>
        <v>0</v>
      </c>
      <c r="F377" s="42">
        <f t="shared" si="161"/>
        <v>0</v>
      </c>
      <c r="G377" s="43">
        <v>0</v>
      </c>
      <c r="H377" s="48" t="s">
        <v>32</v>
      </c>
      <c r="I377" s="50">
        <f>SUM(I378,I379,I380)</f>
        <v>0</v>
      </c>
      <c r="J377" s="50">
        <f>SUM(J378,J379,J380)</f>
        <v>0</v>
      </c>
      <c r="K377" s="48">
        <f t="shared" si="162"/>
        <v>0</v>
      </c>
      <c r="L377" s="49">
        <v>0</v>
      </c>
      <c r="M377" s="48" t="s">
        <v>32</v>
      </c>
      <c r="N377" s="48" t="s">
        <v>32</v>
      </c>
      <c r="O377" s="50" t="s">
        <v>32</v>
      </c>
      <c r="P377" s="48" t="s">
        <v>32</v>
      </c>
      <c r="Q377" s="49" t="s">
        <v>32</v>
      </c>
      <c r="R377" s="48" t="s">
        <v>32</v>
      </c>
      <c r="S377" s="48">
        <v>0</v>
      </c>
      <c r="T377" s="50">
        <v>0</v>
      </c>
      <c r="U377" s="48">
        <f t="shared" si="163"/>
        <v>0</v>
      </c>
      <c r="V377" s="49">
        <v>0</v>
      </c>
      <c r="W377" s="48" t="s">
        <v>32</v>
      </c>
      <c r="X377" s="48">
        <v>0</v>
      </c>
      <c r="Y377" s="50">
        <f>SUM(Y378,Y379,Y380)</f>
        <v>0</v>
      </c>
      <c r="Z377" s="42">
        <f t="shared" si="164"/>
        <v>0</v>
      </c>
      <c r="AA377" s="43">
        <v>0</v>
      </c>
      <c r="AB377" s="48" t="s">
        <v>32</v>
      </c>
      <c r="AC377" s="48">
        <v>0</v>
      </c>
      <c r="AD377" s="50">
        <f>SUM(AD378,AD379,AD380)</f>
        <v>0</v>
      </c>
      <c r="AE377" s="48">
        <f t="shared" si="165"/>
        <v>0</v>
      </c>
      <c r="AF377" s="49">
        <v>0</v>
      </c>
      <c r="AG377" s="48" t="s">
        <v>32</v>
      </c>
    </row>
    <row r="378" spans="1:33" s="30" customFormat="1" ht="31.5" x14ac:dyDescent="0.25">
      <c r="A378" s="45" t="s">
        <v>836</v>
      </c>
      <c r="B378" s="67" t="s">
        <v>36</v>
      </c>
      <c r="C378" s="47" t="s">
        <v>31</v>
      </c>
      <c r="D378" s="48">
        <f t="shared" si="166"/>
        <v>0</v>
      </c>
      <c r="E378" s="48">
        <f t="shared" si="166"/>
        <v>0</v>
      </c>
      <c r="F378" s="42">
        <f t="shared" si="161"/>
        <v>0</v>
      </c>
      <c r="G378" s="43">
        <v>0</v>
      </c>
      <c r="H378" s="48" t="s">
        <v>32</v>
      </c>
      <c r="I378" s="50">
        <v>0</v>
      </c>
      <c r="J378" s="50">
        <v>0</v>
      </c>
      <c r="K378" s="48">
        <f t="shared" si="162"/>
        <v>0</v>
      </c>
      <c r="L378" s="49">
        <v>0</v>
      </c>
      <c r="M378" s="48" t="s">
        <v>32</v>
      </c>
      <c r="N378" s="48" t="s">
        <v>32</v>
      </c>
      <c r="O378" s="48" t="s">
        <v>32</v>
      </c>
      <c r="P378" s="48" t="s">
        <v>32</v>
      </c>
      <c r="Q378" s="49" t="s">
        <v>32</v>
      </c>
      <c r="R378" s="48" t="s">
        <v>32</v>
      </c>
      <c r="S378" s="50">
        <v>0</v>
      </c>
      <c r="T378" s="50">
        <v>0</v>
      </c>
      <c r="U378" s="48">
        <f t="shared" si="163"/>
        <v>0</v>
      </c>
      <c r="V378" s="49">
        <v>0</v>
      </c>
      <c r="W378" s="48" t="s">
        <v>32</v>
      </c>
      <c r="X378" s="50">
        <v>0</v>
      </c>
      <c r="Y378" s="50">
        <v>0</v>
      </c>
      <c r="Z378" s="42">
        <f t="shared" si="164"/>
        <v>0</v>
      </c>
      <c r="AA378" s="43">
        <v>0</v>
      </c>
      <c r="AB378" s="48" t="s">
        <v>32</v>
      </c>
      <c r="AC378" s="50">
        <v>0</v>
      </c>
      <c r="AD378" s="50">
        <v>0</v>
      </c>
      <c r="AE378" s="48">
        <f t="shared" si="165"/>
        <v>0</v>
      </c>
      <c r="AF378" s="49">
        <v>0</v>
      </c>
      <c r="AG378" s="48" t="s">
        <v>32</v>
      </c>
    </row>
    <row r="379" spans="1:33" s="30" customFormat="1" ht="31.5" x14ac:dyDescent="0.25">
      <c r="A379" s="45" t="s">
        <v>837</v>
      </c>
      <c r="B379" s="67" t="s">
        <v>41</v>
      </c>
      <c r="C379" s="47" t="s">
        <v>31</v>
      </c>
      <c r="D379" s="48">
        <f t="shared" si="166"/>
        <v>0</v>
      </c>
      <c r="E379" s="48">
        <f t="shared" si="166"/>
        <v>0</v>
      </c>
      <c r="F379" s="42">
        <f t="shared" si="161"/>
        <v>0</v>
      </c>
      <c r="G379" s="43">
        <v>0</v>
      </c>
      <c r="H379" s="48" t="s">
        <v>32</v>
      </c>
      <c r="I379" s="50">
        <v>0</v>
      </c>
      <c r="J379" s="50">
        <v>0</v>
      </c>
      <c r="K379" s="48">
        <f t="shared" si="162"/>
        <v>0</v>
      </c>
      <c r="L379" s="49">
        <v>0</v>
      </c>
      <c r="M379" s="48" t="s">
        <v>32</v>
      </c>
      <c r="N379" s="48" t="s">
        <v>32</v>
      </c>
      <c r="O379" s="48" t="s">
        <v>32</v>
      </c>
      <c r="P379" s="48" t="s">
        <v>32</v>
      </c>
      <c r="Q379" s="49" t="s">
        <v>32</v>
      </c>
      <c r="R379" s="48" t="s">
        <v>32</v>
      </c>
      <c r="S379" s="50">
        <v>0</v>
      </c>
      <c r="T379" s="50">
        <v>0</v>
      </c>
      <c r="U379" s="48">
        <f t="shared" si="163"/>
        <v>0</v>
      </c>
      <c r="V379" s="49">
        <v>0</v>
      </c>
      <c r="W379" s="48" t="s">
        <v>32</v>
      </c>
      <c r="X379" s="50">
        <v>0</v>
      </c>
      <c r="Y379" s="50">
        <v>0</v>
      </c>
      <c r="Z379" s="42">
        <f t="shared" si="164"/>
        <v>0</v>
      </c>
      <c r="AA379" s="43">
        <v>0</v>
      </c>
      <c r="AB379" s="48" t="s">
        <v>32</v>
      </c>
      <c r="AC379" s="50">
        <v>0</v>
      </c>
      <c r="AD379" s="50">
        <v>0</v>
      </c>
      <c r="AE379" s="48">
        <f t="shared" si="165"/>
        <v>0</v>
      </c>
      <c r="AF379" s="49">
        <v>0</v>
      </c>
      <c r="AG379" s="48" t="s">
        <v>32</v>
      </c>
    </row>
    <row r="380" spans="1:33" s="30" customFormat="1" ht="31.5" x14ac:dyDescent="0.25">
      <c r="A380" s="45" t="s">
        <v>838</v>
      </c>
      <c r="B380" s="67" t="s">
        <v>44</v>
      </c>
      <c r="C380" s="47" t="s">
        <v>31</v>
      </c>
      <c r="D380" s="48">
        <f t="shared" si="166"/>
        <v>0</v>
      </c>
      <c r="E380" s="48">
        <f t="shared" si="166"/>
        <v>0</v>
      </c>
      <c r="F380" s="42">
        <f t="shared" si="161"/>
        <v>0</v>
      </c>
      <c r="G380" s="43">
        <v>0</v>
      </c>
      <c r="H380" s="48" t="s">
        <v>32</v>
      </c>
      <c r="I380" s="50">
        <v>0</v>
      </c>
      <c r="J380" s="50">
        <v>0</v>
      </c>
      <c r="K380" s="48">
        <f t="shared" si="162"/>
        <v>0</v>
      </c>
      <c r="L380" s="49">
        <v>0</v>
      </c>
      <c r="M380" s="48" t="s">
        <v>32</v>
      </c>
      <c r="N380" s="48" t="s">
        <v>32</v>
      </c>
      <c r="O380" s="48" t="s">
        <v>32</v>
      </c>
      <c r="P380" s="48" t="s">
        <v>32</v>
      </c>
      <c r="Q380" s="49" t="s">
        <v>32</v>
      </c>
      <c r="R380" s="48" t="s">
        <v>32</v>
      </c>
      <c r="S380" s="50" t="s">
        <v>32</v>
      </c>
      <c r="T380" s="50" t="s">
        <v>32</v>
      </c>
      <c r="U380" s="50" t="s">
        <v>32</v>
      </c>
      <c r="V380" s="50" t="s">
        <v>32</v>
      </c>
      <c r="W380" s="48" t="s">
        <v>32</v>
      </c>
      <c r="X380" s="50" t="s">
        <v>32</v>
      </c>
      <c r="Y380" s="50" t="s">
        <v>32</v>
      </c>
      <c r="Z380" s="50" t="s">
        <v>32</v>
      </c>
      <c r="AA380" s="50" t="s">
        <v>32</v>
      </c>
      <c r="AB380" s="48" t="s">
        <v>32</v>
      </c>
      <c r="AC380" s="50" t="s">
        <v>32</v>
      </c>
      <c r="AD380" s="50" t="s">
        <v>32</v>
      </c>
      <c r="AE380" s="50" t="s">
        <v>32</v>
      </c>
      <c r="AF380" s="50" t="s">
        <v>32</v>
      </c>
      <c r="AG380" s="48" t="s">
        <v>32</v>
      </c>
    </row>
    <row r="381" spans="1:33" s="30" customFormat="1" x14ac:dyDescent="0.25">
      <c r="A381" s="45" t="s">
        <v>839</v>
      </c>
      <c r="B381" s="66" t="s">
        <v>840</v>
      </c>
      <c r="C381" s="47" t="s">
        <v>31</v>
      </c>
      <c r="D381" s="48">
        <f t="shared" si="166"/>
        <v>0</v>
      </c>
      <c r="E381" s="48">
        <f t="shared" si="166"/>
        <v>2.8476467200000002</v>
      </c>
      <c r="F381" s="42">
        <f t="shared" si="161"/>
        <v>2.8476467200000002</v>
      </c>
      <c r="G381" s="43">
        <v>1</v>
      </c>
      <c r="H381" s="48" t="s">
        <v>841</v>
      </c>
      <c r="I381" s="50">
        <v>0</v>
      </c>
      <c r="J381" s="50">
        <v>2.8476467200000002</v>
      </c>
      <c r="K381" s="48">
        <f t="shared" si="162"/>
        <v>2.8476467200000002</v>
      </c>
      <c r="L381" s="49">
        <v>1</v>
      </c>
      <c r="M381" s="48" t="s">
        <v>841</v>
      </c>
      <c r="N381" s="48">
        <v>0</v>
      </c>
      <c r="O381" s="48">
        <v>0</v>
      </c>
      <c r="P381" s="48">
        <f>O381-N381</f>
        <v>0</v>
      </c>
      <c r="Q381" s="49">
        <v>0</v>
      </c>
      <c r="R381" s="48" t="s">
        <v>32</v>
      </c>
      <c r="S381" s="50">
        <v>0</v>
      </c>
      <c r="T381" s="50">
        <v>0</v>
      </c>
      <c r="U381" s="48">
        <f>T381-S381</f>
        <v>0</v>
      </c>
      <c r="V381" s="49">
        <v>0</v>
      </c>
      <c r="W381" s="48" t="s">
        <v>32</v>
      </c>
      <c r="X381" s="50">
        <v>0</v>
      </c>
      <c r="Y381" s="50">
        <v>0</v>
      </c>
      <c r="Z381" s="42">
        <f>Y381-X381</f>
        <v>0</v>
      </c>
      <c r="AA381" s="43">
        <v>0</v>
      </c>
      <c r="AB381" s="48" t="s">
        <v>32</v>
      </c>
      <c r="AC381" s="50">
        <v>0</v>
      </c>
      <c r="AD381" s="50">
        <v>0</v>
      </c>
      <c r="AE381" s="48">
        <f>AD381-AC381</f>
        <v>0</v>
      </c>
      <c r="AF381" s="49">
        <v>0</v>
      </c>
      <c r="AG381" s="48" t="s">
        <v>32</v>
      </c>
    </row>
    <row r="382" spans="1:33" s="30" customFormat="1" x14ac:dyDescent="0.25">
      <c r="A382" s="45" t="s">
        <v>842</v>
      </c>
      <c r="B382" s="66" t="s">
        <v>843</v>
      </c>
      <c r="C382" s="47" t="s">
        <v>31</v>
      </c>
      <c r="D382" s="50" t="s">
        <v>32</v>
      </c>
      <c r="E382" s="50" t="s">
        <v>32</v>
      </c>
      <c r="F382" s="50" t="s">
        <v>32</v>
      </c>
      <c r="G382" s="89" t="s">
        <v>32</v>
      </c>
      <c r="H382" s="50" t="s">
        <v>32</v>
      </c>
      <c r="I382" s="50" t="s">
        <v>32</v>
      </c>
      <c r="J382" s="50" t="s">
        <v>32</v>
      </c>
      <c r="K382" s="50" t="s">
        <v>32</v>
      </c>
      <c r="L382" s="50" t="s">
        <v>32</v>
      </c>
      <c r="M382" s="48" t="s">
        <v>32</v>
      </c>
      <c r="N382" s="50" t="s">
        <v>32</v>
      </c>
      <c r="O382" s="50" t="s">
        <v>32</v>
      </c>
      <c r="P382" s="48" t="s">
        <v>32</v>
      </c>
      <c r="Q382" s="49" t="s">
        <v>32</v>
      </c>
      <c r="R382" s="50" t="s">
        <v>32</v>
      </c>
      <c r="S382" s="50" t="s">
        <v>32</v>
      </c>
      <c r="T382" s="50" t="s">
        <v>32</v>
      </c>
      <c r="U382" s="50" t="s">
        <v>32</v>
      </c>
      <c r="V382" s="50" t="s">
        <v>32</v>
      </c>
      <c r="W382" s="50" t="s">
        <v>32</v>
      </c>
      <c r="X382" s="50" t="s">
        <v>32</v>
      </c>
      <c r="Y382" s="50" t="s">
        <v>32</v>
      </c>
      <c r="Z382" s="50" t="s">
        <v>32</v>
      </c>
      <c r="AA382" s="50" t="s">
        <v>32</v>
      </c>
      <c r="AB382" s="50" t="s">
        <v>32</v>
      </c>
      <c r="AC382" s="50" t="s">
        <v>32</v>
      </c>
      <c r="AD382" s="50" t="s">
        <v>32</v>
      </c>
      <c r="AE382" s="50" t="s">
        <v>32</v>
      </c>
      <c r="AF382" s="50" t="s">
        <v>32</v>
      </c>
      <c r="AG382" s="50" t="s">
        <v>32</v>
      </c>
    </row>
    <row r="383" spans="1:33" s="30" customFormat="1" x14ac:dyDescent="0.25">
      <c r="A383" s="45" t="s">
        <v>844</v>
      </c>
      <c r="B383" s="66" t="s">
        <v>845</v>
      </c>
      <c r="C383" s="47" t="s">
        <v>31</v>
      </c>
      <c r="D383" s="48">
        <f>SUM(I383,N383,S383,X383,AC383)</f>
        <v>0</v>
      </c>
      <c r="E383" s="48">
        <f>SUM(J383,O383,T383,Y383,AD383)</f>
        <v>0</v>
      </c>
      <c r="F383" s="42">
        <f>E383-D383</f>
        <v>0</v>
      </c>
      <c r="G383" s="43">
        <v>0</v>
      </c>
      <c r="H383" s="48" t="s">
        <v>32</v>
      </c>
      <c r="I383" s="50">
        <v>0</v>
      </c>
      <c r="J383" s="50">
        <v>0</v>
      </c>
      <c r="K383" s="48">
        <f>J383-I383</f>
        <v>0</v>
      </c>
      <c r="L383" s="49">
        <v>0</v>
      </c>
      <c r="M383" s="48" t="s">
        <v>32</v>
      </c>
      <c r="N383" s="48">
        <v>0</v>
      </c>
      <c r="O383" s="48">
        <v>0</v>
      </c>
      <c r="P383" s="48">
        <f>O383-N383</f>
        <v>0</v>
      </c>
      <c r="Q383" s="49">
        <v>0</v>
      </c>
      <c r="R383" s="48" t="s">
        <v>32</v>
      </c>
      <c r="S383" s="50">
        <v>0</v>
      </c>
      <c r="T383" s="50">
        <v>0</v>
      </c>
      <c r="U383" s="48">
        <f>T383-S383</f>
        <v>0</v>
      </c>
      <c r="V383" s="49">
        <v>0</v>
      </c>
      <c r="W383" s="48" t="s">
        <v>32</v>
      </c>
      <c r="X383" s="50">
        <v>0</v>
      </c>
      <c r="Y383" s="50">
        <v>0</v>
      </c>
      <c r="Z383" s="42">
        <f>Y383-X383</f>
        <v>0</v>
      </c>
      <c r="AA383" s="43">
        <v>0</v>
      </c>
      <c r="AB383" s="48" t="s">
        <v>32</v>
      </c>
      <c r="AC383" s="50">
        <v>0</v>
      </c>
      <c r="AD383" s="50">
        <v>0</v>
      </c>
      <c r="AE383" s="48">
        <f>AD383-AC383</f>
        <v>0</v>
      </c>
      <c r="AF383" s="49">
        <v>0</v>
      </c>
      <c r="AG383" s="48" t="s">
        <v>32</v>
      </c>
    </row>
    <row r="384" spans="1:33" s="30" customFormat="1" x14ac:dyDescent="0.25">
      <c r="A384" s="45" t="s">
        <v>846</v>
      </c>
      <c r="B384" s="66" t="s">
        <v>847</v>
      </c>
      <c r="C384" s="47" t="s">
        <v>31</v>
      </c>
      <c r="D384" s="48">
        <f>SUM(I384,N384,S384,X384,AC384)</f>
        <v>140.38630693499999</v>
      </c>
      <c r="E384" s="48">
        <f>SUM(J384,O384,T384,Y384,AD384)</f>
        <v>134.09735469</v>
      </c>
      <c r="F384" s="42">
        <f>E384-D384</f>
        <v>-6.2889522449999902</v>
      </c>
      <c r="G384" s="43">
        <f>F384/D384</f>
        <v>-4.4797476209070923E-2</v>
      </c>
      <c r="H384" s="48" t="s">
        <v>32</v>
      </c>
      <c r="I384" s="50">
        <v>19.7821587</v>
      </c>
      <c r="J384" s="50">
        <v>31.18038117</v>
      </c>
      <c r="K384" s="48">
        <f>J384-I384</f>
        <v>11.39822247</v>
      </c>
      <c r="L384" s="49">
        <f>K384/I384</f>
        <v>0.57618698964334969</v>
      </c>
      <c r="M384" s="48" t="s">
        <v>32</v>
      </c>
      <c r="N384" s="48">
        <f>SUM(N385,N387)</f>
        <v>14.50005</v>
      </c>
      <c r="O384" s="50">
        <f>SUM(O385,O387)</f>
        <v>1.3662695899999999</v>
      </c>
      <c r="P384" s="48">
        <f>O384-N384</f>
        <v>-13.13378041</v>
      </c>
      <c r="Q384" s="49">
        <f>P384/N384</f>
        <v>-0.90577483594884156</v>
      </c>
      <c r="R384" s="48" t="s">
        <v>32</v>
      </c>
      <c r="S384" s="48">
        <v>63.933895263333298</v>
      </c>
      <c r="T384" s="50">
        <v>60.729645840000003</v>
      </c>
      <c r="U384" s="48">
        <f>T384-S384</f>
        <v>-3.2042494233332945</v>
      </c>
      <c r="V384" s="49">
        <f>U384/S384</f>
        <v>-5.0118163614707244E-2</v>
      </c>
      <c r="W384" s="48" t="s">
        <v>32</v>
      </c>
      <c r="X384" s="48">
        <v>26.869697481666702</v>
      </c>
      <c r="Y384" s="50">
        <v>25.520552599999998</v>
      </c>
      <c r="Z384" s="42">
        <f>Y384-X384</f>
        <v>-1.3491448816667031</v>
      </c>
      <c r="AA384" s="43">
        <f>Z384/X384</f>
        <v>-5.0210646494521567E-2</v>
      </c>
      <c r="AB384" s="48" t="s">
        <v>32</v>
      </c>
      <c r="AC384" s="48">
        <f>SUM(AC385,AC387)</f>
        <v>15.300505490000001</v>
      </c>
      <c r="AD384" s="50">
        <f>SUM(AD385,AD387)</f>
        <v>15.300505490000001</v>
      </c>
      <c r="AE384" s="48">
        <f>AD384-AC384</f>
        <v>0</v>
      </c>
      <c r="AF384" s="49">
        <f>AE384/AC384</f>
        <v>0</v>
      </c>
      <c r="AG384" s="48" t="s">
        <v>32</v>
      </c>
    </row>
    <row r="385" spans="1:33" s="30" customFormat="1" ht="31.5" x14ac:dyDescent="0.25">
      <c r="A385" s="45" t="s">
        <v>848</v>
      </c>
      <c r="B385" s="67" t="s">
        <v>849</v>
      </c>
      <c r="C385" s="47" t="s">
        <v>31</v>
      </c>
      <c r="D385" s="50" t="s">
        <v>32</v>
      </c>
      <c r="E385" s="50" t="s">
        <v>32</v>
      </c>
      <c r="F385" s="50" t="s">
        <v>32</v>
      </c>
      <c r="G385" s="89" t="s">
        <v>32</v>
      </c>
      <c r="H385" s="50" t="s">
        <v>32</v>
      </c>
      <c r="I385" s="50" t="s">
        <v>32</v>
      </c>
      <c r="J385" s="50" t="s">
        <v>32</v>
      </c>
      <c r="K385" s="50" t="s">
        <v>32</v>
      </c>
      <c r="L385" s="50" t="s">
        <v>32</v>
      </c>
      <c r="M385" s="48" t="s">
        <v>32</v>
      </c>
      <c r="N385" s="50" t="s">
        <v>32</v>
      </c>
      <c r="O385" s="50" t="s">
        <v>32</v>
      </c>
      <c r="P385" s="48" t="s">
        <v>32</v>
      </c>
      <c r="Q385" s="49" t="s">
        <v>32</v>
      </c>
      <c r="R385" s="50" t="s">
        <v>32</v>
      </c>
      <c r="S385" s="50" t="s">
        <v>32</v>
      </c>
      <c r="T385" s="50" t="s">
        <v>32</v>
      </c>
      <c r="U385" s="50" t="s">
        <v>32</v>
      </c>
      <c r="V385" s="50" t="s">
        <v>32</v>
      </c>
      <c r="W385" s="50" t="s">
        <v>32</v>
      </c>
      <c r="X385" s="50" t="s">
        <v>32</v>
      </c>
      <c r="Y385" s="50" t="s">
        <v>32</v>
      </c>
      <c r="Z385" s="50" t="s">
        <v>32</v>
      </c>
      <c r="AA385" s="50" t="s">
        <v>32</v>
      </c>
      <c r="AB385" s="50" t="s">
        <v>32</v>
      </c>
      <c r="AC385" s="50" t="s">
        <v>32</v>
      </c>
      <c r="AD385" s="50" t="s">
        <v>32</v>
      </c>
      <c r="AE385" s="50" t="s">
        <v>32</v>
      </c>
      <c r="AF385" s="50" t="s">
        <v>32</v>
      </c>
      <c r="AG385" s="50" t="s">
        <v>32</v>
      </c>
    </row>
    <row r="386" spans="1:33" s="30" customFormat="1" x14ac:dyDescent="0.25">
      <c r="A386" s="45" t="s">
        <v>850</v>
      </c>
      <c r="B386" s="67" t="s">
        <v>851</v>
      </c>
      <c r="C386" s="47" t="s">
        <v>31</v>
      </c>
      <c r="D386" s="50" t="s">
        <v>32</v>
      </c>
      <c r="E386" s="50" t="s">
        <v>32</v>
      </c>
      <c r="F386" s="50" t="s">
        <v>32</v>
      </c>
      <c r="G386" s="89" t="s">
        <v>32</v>
      </c>
      <c r="H386" s="50" t="s">
        <v>32</v>
      </c>
      <c r="I386" s="50" t="s">
        <v>32</v>
      </c>
      <c r="J386" s="50" t="s">
        <v>32</v>
      </c>
      <c r="K386" s="50" t="s">
        <v>32</v>
      </c>
      <c r="L386" s="50" t="s">
        <v>32</v>
      </c>
      <c r="M386" s="48" t="s">
        <v>32</v>
      </c>
      <c r="N386" s="50" t="s">
        <v>32</v>
      </c>
      <c r="O386" s="50" t="s">
        <v>32</v>
      </c>
      <c r="P386" s="48" t="s">
        <v>32</v>
      </c>
      <c r="Q386" s="49" t="s">
        <v>32</v>
      </c>
      <c r="R386" s="50" t="s">
        <v>32</v>
      </c>
      <c r="S386" s="50" t="s">
        <v>32</v>
      </c>
      <c r="T386" s="50" t="s">
        <v>32</v>
      </c>
      <c r="U386" s="50" t="s">
        <v>32</v>
      </c>
      <c r="V386" s="50" t="s">
        <v>32</v>
      </c>
      <c r="W386" s="50" t="s">
        <v>32</v>
      </c>
      <c r="X386" s="50" t="s">
        <v>32</v>
      </c>
      <c r="Y386" s="50" t="s">
        <v>32</v>
      </c>
      <c r="Z386" s="50" t="s">
        <v>32</v>
      </c>
      <c r="AA386" s="50" t="s">
        <v>32</v>
      </c>
      <c r="AB386" s="50" t="s">
        <v>32</v>
      </c>
      <c r="AC386" s="50" t="s">
        <v>32</v>
      </c>
      <c r="AD386" s="50" t="s">
        <v>32</v>
      </c>
      <c r="AE386" s="50" t="s">
        <v>32</v>
      </c>
      <c r="AF386" s="50" t="s">
        <v>32</v>
      </c>
      <c r="AG386" s="50" t="s">
        <v>32</v>
      </c>
    </row>
    <row r="387" spans="1:33" s="30" customFormat="1" x14ac:dyDescent="0.25">
      <c r="A387" s="45" t="s">
        <v>852</v>
      </c>
      <c r="B387" s="67" t="s">
        <v>853</v>
      </c>
      <c r="C387" s="47" t="s">
        <v>31</v>
      </c>
      <c r="D387" s="48">
        <f>SUM(I387,N387,S387,X387,AC387)</f>
        <v>140.38630693499999</v>
      </c>
      <c r="E387" s="48">
        <f>SUM(J387,O387,T387,Y387,AD387)</f>
        <v>134.09735469</v>
      </c>
      <c r="F387" s="42">
        <f>E387-D387</f>
        <v>-6.2889522449999902</v>
      </c>
      <c r="G387" s="43">
        <f>F387/D387</f>
        <v>-4.4797476209070923E-2</v>
      </c>
      <c r="H387" s="48" t="s">
        <v>32</v>
      </c>
      <c r="I387" s="48">
        <f>I388</f>
        <v>19.7821587</v>
      </c>
      <c r="J387" s="48">
        <f>J388</f>
        <v>31.18038117</v>
      </c>
      <c r="K387" s="48">
        <f>J387-I387</f>
        <v>11.39822247</v>
      </c>
      <c r="L387" s="49">
        <f>K387/I387</f>
        <v>0.57618698964334969</v>
      </c>
      <c r="M387" s="48" t="s">
        <v>32</v>
      </c>
      <c r="N387" s="48">
        <f>N388</f>
        <v>14.50005</v>
      </c>
      <c r="O387" s="48">
        <f>O388</f>
        <v>1.3662695899999999</v>
      </c>
      <c r="P387" s="48">
        <f>O387-N387</f>
        <v>-13.13378041</v>
      </c>
      <c r="Q387" s="49">
        <f>P387/N387</f>
        <v>-0.90577483594884156</v>
      </c>
      <c r="R387" s="48" t="s">
        <v>32</v>
      </c>
      <c r="S387" s="48">
        <f>S388</f>
        <v>63.933895263333298</v>
      </c>
      <c r="T387" s="48">
        <f>T388</f>
        <v>60.729645840000003</v>
      </c>
      <c r="U387" s="48">
        <f>T387-S387</f>
        <v>-3.2042494233332945</v>
      </c>
      <c r="V387" s="49">
        <f>U387/S387</f>
        <v>-5.0118163614707244E-2</v>
      </c>
      <c r="W387" s="48" t="s">
        <v>32</v>
      </c>
      <c r="X387" s="48">
        <f>X388</f>
        <v>26.869697481666702</v>
      </c>
      <c r="Y387" s="48">
        <f>Y388</f>
        <v>25.520552599999998</v>
      </c>
      <c r="Z387" s="42">
        <f>Y387-X387</f>
        <v>-1.3491448816667031</v>
      </c>
      <c r="AA387" s="43">
        <f>Z387/X387</f>
        <v>-5.0210646494521567E-2</v>
      </c>
      <c r="AB387" s="48" t="s">
        <v>32</v>
      </c>
      <c r="AC387" s="48">
        <f>AC388</f>
        <v>15.300505490000001</v>
      </c>
      <c r="AD387" s="48">
        <f>AD388</f>
        <v>15.300505490000001</v>
      </c>
      <c r="AE387" s="48">
        <f>AD387-AC387</f>
        <v>0</v>
      </c>
      <c r="AF387" s="49">
        <f>AE387/AC387</f>
        <v>0</v>
      </c>
      <c r="AG387" s="48" t="s">
        <v>32</v>
      </c>
    </row>
    <row r="388" spans="1:33" s="30" customFormat="1" x14ac:dyDescent="0.25">
      <c r="A388" s="45" t="s">
        <v>854</v>
      </c>
      <c r="B388" s="67" t="s">
        <v>851</v>
      </c>
      <c r="C388" s="47" t="s">
        <v>31</v>
      </c>
      <c r="D388" s="48">
        <f>SUM(I388,N388,S388,X388,AC388)</f>
        <v>140.38630693499999</v>
      </c>
      <c r="E388" s="48">
        <f>SUM(J388,O388,T388,Y388,AD388)</f>
        <v>134.09735469</v>
      </c>
      <c r="F388" s="42">
        <f>E388-D388</f>
        <v>-6.2889522449999902</v>
      </c>
      <c r="G388" s="43">
        <f>F388/D388</f>
        <v>-4.4797476209070923E-2</v>
      </c>
      <c r="H388" s="48" t="s">
        <v>32</v>
      </c>
      <c r="I388" s="48">
        <v>19.7821587</v>
      </c>
      <c r="J388" s="48">
        <v>31.18038117</v>
      </c>
      <c r="K388" s="48">
        <f>J388-I388</f>
        <v>11.39822247</v>
      </c>
      <c r="L388" s="49">
        <f>K388/I388</f>
        <v>0.57618698964334969</v>
      </c>
      <c r="M388" s="48" t="s">
        <v>32</v>
      </c>
      <c r="N388" s="48">
        <v>14.50005</v>
      </c>
      <c r="O388" s="48">
        <v>1.3662695899999999</v>
      </c>
      <c r="P388" s="48">
        <f>O388-N388</f>
        <v>-13.13378041</v>
      </c>
      <c r="Q388" s="49">
        <f>P388/N388</f>
        <v>-0.90577483594884156</v>
      </c>
      <c r="R388" s="48" t="s">
        <v>32</v>
      </c>
      <c r="S388" s="48">
        <v>63.933895263333298</v>
      </c>
      <c r="T388" s="48">
        <v>60.729645840000003</v>
      </c>
      <c r="U388" s="48">
        <f>T388-S388</f>
        <v>-3.2042494233332945</v>
      </c>
      <c r="V388" s="49">
        <f>U388/S388</f>
        <v>-5.0118163614707244E-2</v>
      </c>
      <c r="W388" s="48" t="s">
        <v>32</v>
      </c>
      <c r="X388" s="48">
        <v>26.869697481666702</v>
      </c>
      <c r="Y388" s="48">
        <v>25.520552599999998</v>
      </c>
      <c r="Z388" s="42">
        <f>Y388-X388</f>
        <v>-1.3491448816667031</v>
      </c>
      <c r="AA388" s="43">
        <f>Z388/X388</f>
        <v>-5.0210646494521567E-2</v>
      </c>
      <c r="AB388" s="48" t="s">
        <v>32</v>
      </c>
      <c r="AC388" s="48">
        <v>15.300505490000001</v>
      </c>
      <c r="AD388" s="48">
        <v>15.300505490000001</v>
      </c>
      <c r="AE388" s="48">
        <f>AD388-AC388</f>
        <v>0</v>
      </c>
      <c r="AF388" s="49">
        <f>AE388/AC388</f>
        <v>0</v>
      </c>
      <c r="AG388" s="48" t="s">
        <v>32</v>
      </c>
    </row>
    <row r="389" spans="1:33" s="30" customFormat="1" x14ac:dyDescent="0.25">
      <c r="A389" s="45" t="s">
        <v>855</v>
      </c>
      <c r="B389" s="66" t="s">
        <v>856</v>
      </c>
      <c r="C389" s="47" t="s">
        <v>31</v>
      </c>
      <c r="D389" s="50" t="s">
        <v>32</v>
      </c>
      <c r="E389" s="50" t="s">
        <v>32</v>
      </c>
      <c r="F389" s="50" t="s">
        <v>32</v>
      </c>
      <c r="G389" s="89" t="s">
        <v>32</v>
      </c>
      <c r="H389" s="50" t="s">
        <v>32</v>
      </c>
      <c r="I389" s="50" t="s">
        <v>32</v>
      </c>
      <c r="J389" s="50" t="s">
        <v>32</v>
      </c>
      <c r="K389" s="50" t="s">
        <v>32</v>
      </c>
      <c r="L389" s="50" t="s">
        <v>32</v>
      </c>
      <c r="M389" s="48" t="s">
        <v>32</v>
      </c>
      <c r="N389" s="50" t="s">
        <v>32</v>
      </c>
      <c r="O389" s="50" t="s">
        <v>32</v>
      </c>
      <c r="P389" s="48" t="s">
        <v>32</v>
      </c>
      <c r="Q389" s="49" t="s">
        <v>32</v>
      </c>
      <c r="R389" s="50" t="s">
        <v>32</v>
      </c>
      <c r="S389" s="50" t="s">
        <v>32</v>
      </c>
      <c r="T389" s="50" t="s">
        <v>32</v>
      </c>
      <c r="U389" s="50" t="s">
        <v>32</v>
      </c>
      <c r="V389" s="50" t="s">
        <v>32</v>
      </c>
      <c r="W389" s="50" t="s">
        <v>32</v>
      </c>
      <c r="X389" s="50" t="s">
        <v>32</v>
      </c>
      <c r="Y389" s="50" t="s">
        <v>32</v>
      </c>
      <c r="Z389" s="50" t="s">
        <v>32</v>
      </c>
      <c r="AA389" s="50" t="s">
        <v>32</v>
      </c>
      <c r="AB389" s="50" t="s">
        <v>32</v>
      </c>
      <c r="AC389" s="50" t="s">
        <v>32</v>
      </c>
      <c r="AD389" s="50" t="s">
        <v>32</v>
      </c>
      <c r="AE389" s="50" t="s">
        <v>32</v>
      </c>
      <c r="AF389" s="50" t="s">
        <v>32</v>
      </c>
      <c r="AG389" s="50" t="s">
        <v>32</v>
      </c>
    </row>
    <row r="390" spans="1:33" s="30" customFormat="1" x14ac:dyDescent="0.25">
      <c r="A390" s="45" t="s">
        <v>857</v>
      </c>
      <c r="B390" s="66" t="s">
        <v>632</v>
      </c>
      <c r="C390" s="47" t="s">
        <v>31</v>
      </c>
      <c r="D390" s="48">
        <f>SUM(I390,N390,S390,X390,AC390)</f>
        <v>112.44119499999999</v>
      </c>
      <c r="E390" s="48">
        <f>SUM(J390,O390,T390,Y390,AD390)</f>
        <v>0.45</v>
      </c>
      <c r="F390" s="42">
        <f>E390-D390</f>
        <v>-111.99119499999999</v>
      </c>
      <c r="G390" s="43">
        <f>F390/D390</f>
        <v>-0.99599790806207633</v>
      </c>
      <c r="H390" s="48" t="s">
        <v>32</v>
      </c>
      <c r="I390" s="50">
        <v>0</v>
      </c>
      <c r="J390" s="50">
        <v>0</v>
      </c>
      <c r="K390" s="48">
        <f>J390-I390</f>
        <v>0</v>
      </c>
      <c r="L390" s="49">
        <v>0</v>
      </c>
      <c r="M390" s="48" t="s">
        <v>32</v>
      </c>
      <c r="N390" s="48">
        <v>0</v>
      </c>
      <c r="O390" s="50">
        <v>0</v>
      </c>
      <c r="P390" s="48">
        <f>O390-N390</f>
        <v>0</v>
      </c>
      <c r="Q390" s="49">
        <v>0</v>
      </c>
      <c r="R390" s="48" t="s">
        <v>32</v>
      </c>
      <c r="S390" s="50">
        <v>112.44119499999999</v>
      </c>
      <c r="T390" s="50">
        <v>0.45</v>
      </c>
      <c r="U390" s="48">
        <f>T390-S390</f>
        <v>-111.99119499999999</v>
      </c>
      <c r="V390" s="49">
        <f>U390/S390</f>
        <v>-0.99599790806207633</v>
      </c>
      <c r="W390" s="48" t="s">
        <v>32</v>
      </c>
      <c r="X390" s="50">
        <v>0</v>
      </c>
      <c r="Y390" s="50">
        <v>0</v>
      </c>
      <c r="Z390" s="42">
        <f>Y390-X390</f>
        <v>0</v>
      </c>
      <c r="AA390" s="43">
        <v>0</v>
      </c>
      <c r="AB390" s="48" t="s">
        <v>32</v>
      </c>
      <c r="AC390" s="50">
        <v>0</v>
      </c>
      <c r="AD390" s="50">
        <v>0</v>
      </c>
      <c r="AE390" s="48">
        <f>AD390-AC390</f>
        <v>0</v>
      </c>
      <c r="AF390" s="49">
        <v>0</v>
      </c>
      <c r="AG390" s="48" t="s">
        <v>32</v>
      </c>
    </row>
    <row r="391" spans="1:33" s="30" customFormat="1" ht="31.5" x14ac:dyDescent="0.25">
      <c r="A391" s="45" t="s">
        <v>858</v>
      </c>
      <c r="B391" s="66" t="s">
        <v>859</v>
      </c>
      <c r="C391" s="47" t="s">
        <v>31</v>
      </c>
      <c r="D391" s="50" t="s">
        <v>32</v>
      </c>
      <c r="E391" s="50" t="s">
        <v>32</v>
      </c>
      <c r="F391" s="50" t="s">
        <v>32</v>
      </c>
      <c r="G391" s="89" t="s">
        <v>32</v>
      </c>
      <c r="H391" s="50" t="s">
        <v>32</v>
      </c>
      <c r="I391" s="50" t="s">
        <v>32</v>
      </c>
      <c r="J391" s="50" t="s">
        <v>32</v>
      </c>
      <c r="K391" s="50" t="s">
        <v>32</v>
      </c>
      <c r="L391" s="50" t="s">
        <v>32</v>
      </c>
      <c r="M391" s="48" t="s">
        <v>32</v>
      </c>
      <c r="N391" s="50" t="s">
        <v>32</v>
      </c>
      <c r="O391" s="50" t="s">
        <v>32</v>
      </c>
      <c r="P391" s="48" t="s">
        <v>32</v>
      </c>
      <c r="Q391" s="49" t="s">
        <v>32</v>
      </c>
      <c r="R391" s="50" t="s">
        <v>32</v>
      </c>
      <c r="S391" s="50" t="s">
        <v>32</v>
      </c>
      <c r="T391" s="50" t="s">
        <v>32</v>
      </c>
      <c r="U391" s="50" t="s">
        <v>32</v>
      </c>
      <c r="V391" s="50" t="s">
        <v>32</v>
      </c>
      <c r="W391" s="50" t="s">
        <v>32</v>
      </c>
      <c r="X391" s="50" t="s">
        <v>32</v>
      </c>
      <c r="Y391" s="50" t="s">
        <v>32</v>
      </c>
      <c r="Z391" s="50" t="s">
        <v>32</v>
      </c>
      <c r="AA391" s="50" t="s">
        <v>32</v>
      </c>
      <c r="AB391" s="50" t="s">
        <v>32</v>
      </c>
      <c r="AC391" s="50" t="s">
        <v>32</v>
      </c>
      <c r="AD391" s="50" t="s">
        <v>32</v>
      </c>
      <c r="AE391" s="50" t="s">
        <v>32</v>
      </c>
      <c r="AF391" s="50" t="s">
        <v>32</v>
      </c>
      <c r="AG391" s="50" t="s">
        <v>32</v>
      </c>
    </row>
    <row r="392" spans="1:33" s="30" customFormat="1" x14ac:dyDescent="0.25">
      <c r="A392" s="45" t="s">
        <v>860</v>
      </c>
      <c r="B392" s="67" t="s">
        <v>64</v>
      </c>
      <c r="C392" s="47" t="s">
        <v>31</v>
      </c>
      <c r="D392" s="50" t="s">
        <v>32</v>
      </c>
      <c r="E392" s="50" t="s">
        <v>32</v>
      </c>
      <c r="F392" s="50" t="s">
        <v>32</v>
      </c>
      <c r="G392" s="89" t="s">
        <v>32</v>
      </c>
      <c r="H392" s="50" t="s">
        <v>32</v>
      </c>
      <c r="I392" s="50" t="s">
        <v>32</v>
      </c>
      <c r="J392" s="50" t="s">
        <v>32</v>
      </c>
      <c r="K392" s="50" t="s">
        <v>32</v>
      </c>
      <c r="L392" s="50" t="s">
        <v>32</v>
      </c>
      <c r="M392" s="48" t="s">
        <v>32</v>
      </c>
      <c r="N392" s="50" t="s">
        <v>32</v>
      </c>
      <c r="O392" s="50" t="s">
        <v>32</v>
      </c>
      <c r="P392" s="48" t="s">
        <v>32</v>
      </c>
      <c r="Q392" s="49" t="s">
        <v>32</v>
      </c>
      <c r="R392" s="50" t="s">
        <v>32</v>
      </c>
      <c r="S392" s="50" t="s">
        <v>32</v>
      </c>
      <c r="T392" s="50" t="s">
        <v>32</v>
      </c>
      <c r="U392" s="50" t="s">
        <v>32</v>
      </c>
      <c r="V392" s="50" t="s">
        <v>32</v>
      </c>
      <c r="W392" s="50" t="s">
        <v>32</v>
      </c>
      <c r="X392" s="50" t="s">
        <v>32</v>
      </c>
      <c r="Y392" s="50" t="s">
        <v>32</v>
      </c>
      <c r="Z392" s="50" t="s">
        <v>32</v>
      </c>
      <c r="AA392" s="50" t="s">
        <v>32</v>
      </c>
      <c r="AB392" s="50" t="s">
        <v>32</v>
      </c>
      <c r="AC392" s="50" t="s">
        <v>32</v>
      </c>
      <c r="AD392" s="50" t="s">
        <v>32</v>
      </c>
      <c r="AE392" s="50" t="s">
        <v>32</v>
      </c>
      <c r="AF392" s="50" t="s">
        <v>32</v>
      </c>
      <c r="AG392" s="50" t="s">
        <v>32</v>
      </c>
    </row>
    <row r="393" spans="1:33" s="30" customFormat="1" x14ac:dyDescent="0.25">
      <c r="A393" s="45" t="s">
        <v>861</v>
      </c>
      <c r="B393" s="140" t="s">
        <v>66</v>
      </c>
      <c r="C393" s="47" t="s">
        <v>31</v>
      </c>
      <c r="D393" s="50" t="s">
        <v>32</v>
      </c>
      <c r="E393" s="50" t="s">
        <v>32</v>
      </c>
      <c r="F393" s="50" t="s">
        <v>32</v>
      </c>
      <c r="G393" s="89" t="s">
        <v>32</v>
      </c>
      <c r="H393" s="50" t="s">
        <v>32</v>
      </c>
      <c r="I393" s="50" t="s">
        <v>32</v>
      </c>
      <c r="J393" s="50" t="s">
        <v>32</v>
      </c>
      <c r="K393" s="50" t="s">
        <v>32</v>
      </c>
      <c r="L393" s="50" t="s">
        <v>32</v>
      </c>
      <c r="M393" s="48" t="s">
        <v>32</v>
      </c>
      <c r="N393" s="50" t="s">
        <v>32</v>
      </c>
      <c r="O393" s="50" t="s">
        <v>32</v>
      </c>
      <c r="P393" s="48" t="s">
        <v>32</v>
      </c>
      <c r="Q393" s="49" t="s">
        <v>32</v>
      </c>
      <c r="R393" s="50" t="s">
        <v>32</v>
      </c>
      <c r="S393" s="50" t="s">
        <v>32</v>
      </c>
      <c r="T393" s="50" t="s">
        <v>32</v>
      </c>
      <c r="U393" s="50" t="s">
        <v>32</v>
      </c>
      <c r="V393" s="50" t="s">
        <v>32</v>
      </c>
      <c r="W393" s="50" t="s">
        <v>32</v>
      </c>
      <c r="X393" s="50" t="s">
        <v>32</v>
      </c>
      <c r="Y393" s="50" t="s">
        <v>32</v>
      </c>
      <c r="Z393" s="50" t="s">
        <v>32</v>
      </c>
      <c r="AA393" s="50" t="s">
        <v>32</v>
      </c>
      <c r="AB393" s="50" t="s">
        <v>32</v>
      </c>
      <c r="AC393" s="50" t="s">
        <v>32</v>
      </c>
      <c r="AD393" s="50" t="s">
        <v>32</v>
      </c>
      <c r="AE393" s="50" t="s">
        <v>32</v>
      </c>
      <c r="AF393" s="50" t="s">
        <v>32</v>
      </c>
      <c r="AG393" s="50" t="s">
        <v>32</v>
      </c>
    </row>
    <row r="394" spans="1:33" s="30" customFormat="1" ht="31.5" x14ac:dyDescent="0.25">
      <c r="A394" s="45" t="s">
        <v>40</v>
      </c>
      <c r="B394" s="62" t="s">
        <v>862</v>
      </c>
      <c r="C394" s="47" t="s">
        <v>31</v>
      </c>
      <c r="D394" s="50" t="s">
        <v>32</v>
      </c>
      <c r="E394" s="50" t="s">
        <v>32</v>
      </c>
      <c r="F394" s="50" t="s">
        <v>32</v>
      </c>
      <c r="G394" s="89" t="s">
        <v>32</v>
      </c>
      <c r="H394" s="50" t="s">
        <v>32</v>
      </c>
      <c r="I394" s="50" t="s">
        <v>32</v>
      </c>
      <c r="J394" s="50" t="s">
        <v>32</v>
      </c>
      <c r="K394" s="50" t="s">
        <v>32</v>
      </c>
      <c r="L394" s="50" t="s">
        <v>32</v>
      </c>
      <c r="M394" s="48" t="s">
        <v>32</v>
      </c>
      <c r="N394" s="50" t="s">
        <v>32</v>
      </c>
      <c r="O394" s="50" t="s">
        <v>32</v>
      </c>
      <c r="P394" s="48" t="s">
        <v>32</v>
      </c>
      <c r="Q394" s="49" t="s">
        <v>32</v>
      </c>
      <c r="R394" s="50" t="s">
        <v>32</v>
      </c>
      <c r="S394" s="50" t="s">
        <v>32</v>
      </c>
      <c r="T394" s="50" t="s">
        <v>32</v>
      </c>
      <c r="U394" s="50" t="s">
        <v>32</v>
      </c>
      <c r="V394" s="50" t="s">
        <v>32</v>
      </c>
      <c r="W394" s="50" t="s">
        <v>32</v>
      </c>
      <c r="X394" s="50" t="s">
        <v>32</v>
      </c>
      <c r="Y394" s="50" t="s">
        <v>32</v>
      </c>
      <c r="Z394" s="50" t="s">
        <v>32</v>
      </c>
      <c r="AA394" s="50" t="s">
        <v>32</v>
      </c>
      <c r="AB394" s="50" t="s">
        <v>32</v>
      </c>
      <c r="AC394" s="50" t="s">
        <v>32</v>
      </c>
      <c r="AD394" s="50" t="s">
        <v>32</v>
      </c>
      <c r="AE394" s="50" t="s">
        <v>32</v>
      </c>
      <c r="AF394" s="50" t="s">
        <v>32</v>
      </c>
      <c r="AG394" s="50" t="s">
        <v>32</v>
      </c>
    </row>
    <row r="395" spans="1:33" s="30" customFormat="1" ht="31.5" x14ac:dyDescent="0.25">
      <c r="A395" s="45" t="s">
        <v>863</v>
      </c>
      <c r="B395" s="66" t="s">
        <v>36</v>
      </c>
      <c r="C395" s="47" t="s">
        <v>31</v>
      </c>
      <c r="D395" s="50" t="s">
        <v>32</v>
      </c>
      <c r="E395" s="50" t="s">
        <v>32</v>
      </c>
      <c r="F395" s="50" t="s">
        <v>32</v>
      </c>
      <c r="G395" s="89" t="s">
        <v>32</v>
      </c>
      <c r="H395" s="50" t="s">
        <v>32</v>
      </c>
      <c r="I395" s="50" t="s">
        <v>32</v>
      </c>
      <c r="J395" s="50" t="s">
        <v>32</v>
      </c>
      <c r="K395" s="50" t="s">
        <v>32</v>
      </c>
      <c r="L395" s="50" t="s">
        <v>32</v>
      </c>
      <c r="M395" s="48" t="s">
        <v>32</v>
      </c>
      <c r="N395" s="50" t="s">
        <v>32</v>
      </c>
      <c r="O395" s="50" t="s">
        <v>32</v>
      </c>
      <c r="P395" s="48" t="s">
        <v>32</v>
      </c>
      <c r="Q395" s="49" t="s">
        <v>32</v>
      </c>
      <c r="R395" s="50" t="s">
        <v>32</v>
      </c>
      <c r="S395" s="50" t="s">
        <v>32</v>
      </c>
      <c r="T395" s="50" t="s">
        <v>32</v>
      </c>
      <c r="U395" s="50" t="s">
        <v>32</v>
      </c>
      <c r="V395" s="50" t="s">
        <v>32</v>
      </c>
      <c r="W395" s="50" t="s">
        <v>32</v>
      </c>
      <c r="X395" s="50" t="s">
        <v>32</v>
      </c>
      <c r="Y395" s="50" t="s">
        <v>32</v>
      </c>
      <c r="Z395" s="50" t="s">
        <v>32</v>
      </c>
      <c r="AA395" s="50" t="s">
        <v>32</v>
      </c>
      <c r="AB395" s="50" t="s">
        <v>32</v>
      </c>
      <c r="AC395" s="50" t="s">
        <v>32</v>
      </c>
      <c r="AD395" s="50" t="s">
        <v>32</v>
      </c>
      <c r="AE395" s="50" t="s">
        <v>32</v>
      </c>
      <c r="AF395" s="50" t="s">
        <v>32</v>
      </c>
      <c r="AG395" s="50" t="s">
        <v>32</v>
      </c>
    </row>
    <row r="396" spans="1:33" s="30" customFormat="1" ht="31.5" x14ac:dyDescent="0.25">
      <c r="A396" s="45" t="s">
        <v>864</v>
      </c>
      <c r="B396" s="66" t="s">
        <v>41</v>
      </c>
      <c r="C396" s="47" t="s">
        <v>31</v>
      </c>
      <c r="D396" s="50" t="s">
        <v>32</v>
      </c>
      <c r="E396" s="50" t="s">
        <v>32</v>
      </c>
      <c r="F396" s="50" t="s">
        <v>32</v>
      </c>
      <c r="G396" s="89" t="s">
        <v>32</v>
      </c>
      <c r="H396" s="50" t="s">
        <v>32</v>
      </c>
      <c r="I396" s="50" t="s">
        <v>32</v>
      </c>
      <c r="J396" s="50" t="s">
        <v>32</v>
      </c>
      <c r="K396" s="50" t="s">
        <v>32</v>
      </c>
      <c r="L396" s="50" t="s">
        <v>32</v>
      </c>
      <c r="M396" s="48" t="s">
        <v>32</v>
      </c>
      <c r="N396" s="50" t="s">
        <v>32</v>
      </c>
      <c r="O396" s="50" t="s">
        <v>32</v>
      </c>
      <c r="P396" s="48" t="s">
        <v>32</v>
      </c>
      <c r="Q396" s="49" t="s">
        <v>32</v>
      </c>
      <c r="R396" s="50" t="s">
        <v>32</v>
      </c>
      <c r="S396" s="50" t="s">
        <v>32</v>
      </c>
      <c r="T396" s="50" t="s">
        <v>32</v>
      </c>
      <c r="U396" s="50" t="s">
        <v>32</v>
      </c>
      <c r="V396" s="50" t="s">
        <v>32</v>
      </c>
      <c r="W396" s="50" t="s">
        <v>32</v>
      </c>
      <c r="X396" s="50" t="s">
        <v>32</v>
      </c>
      <c r="Y396" s="50" t="s">
        <v>32</v>
      </c>
      <c r="Z396" s="50" t="s">
        <v>32</v>
      </c>
      <c r="AA396" s="50" t="s">
        <v>32</v>
      </c>
      <c r="AB396" s="50" t="s">
        <v>32</v>
      </c>
      <c r="AC396" s="50" t="s">
        <v>32</v>
      </c>
      <c r="AD396" s="50" t="s">
        <v>32</v>
      </c>
      <c r="AE396" s="50" t="s">
        <v>32</v>
      </c>
      <c r="AF396" s="50" t="s">
        <v>32</v>
      </c>
      <c r="AG396" s="50" t="s">
        <v>32</v>
      </c>
    </row>
    <row r="397" spans="1:33" s="30" customFormat="1" ht="31.5" x14ac:dyDescent="0.25">
      <c r="A397" s="45" t="s">
        <v>865</v>
      </c>
      <c r="B397" s="66" t="s">
        <v>44</v>
      </c>
      <c r="C397" s="47" t="s">
        <v>31</v>
      </c>
      <c r="D397" s="50" t="s">
        <v>32</v>
      </c>
      <c r="E397" s="50" t="s">
        <v>32</v>
      </c>
      <c r="F397" s="50" t="s">
        <v>32</v>
      </c>
      <c r="G397" s="89" t="s">
        <v>32</v>
      </c>
      <c r="H397" s="50" t="s">
        <v>32</v>
      </c>
      <c r="I397" s="50" t="s">
        <v>32</v>
      </c>
      <c r="J397" s="50" t="s">
        <v>32</v>
      </c>
      <c r="K397" s="50" t="s">
        <v>32</v>
      </c>
      <c r="L397" s="50" t="s">
        <v>32</v>
      </c>
      <c r="M397" s="48" t="s">
        <v>32</v>
      </c>
      <c r="N397" s="50" t="s">
        <v>32</v>
      </c>
      <c r="O397" s="50" t="s">
        <v>32</v>
      </c>
      <c r="P397" s="48" t="s">
        <v>32</v>
      </c>
      <c r="Q397" s="49" t="s">
        <v>32</v>
      </c>
      <c r="R397" s="50" t="s">
        <v>32</v>
      </c>
      <c r="S397" s="50" t="s">
        <v>32</v>
      </c>
      <c r="T397" s="50" t="s">
        <v>32</v>
      </c>
      <c r="U397" s="50" t="s">
        <v>32</v>
      </c>
      <c r="V397" s="50" t="s">
        <v>32</v>
      </c>
      <c r="W397" s="50" t="s">
        <v>32</v>
      </c>
      <c r="X397" s="50" t="s">
        <v>32</v>
      </c>
      <c r="Y397" s="50" t="s">
        <v>32</v>
      </c>
      <c r="Z397" s="50" t="s">
        <v>32</v>
      </c>
      <c r="AA397" s="50" t="s">
        <v>32</v>
      </c>
      <c r="AB397" s="50" t="s">
        <v>32</v>
      </c>
      <c r="AC397" s="50" t="s">
        <v>32</v>
      </c>
      <c r="AD397" s="50" t="s">
        <v>32</v>
      </c>
      <c r="AE397" s="50" t="s">
        <v>32</v>
      </c>
      <c r="AF397" s="50" t="s">
        <v>32</v>
      </c>
      <c r="AG397" s="50" t="s">
        <v>32</v>
      </c>
    </row>
    <row r="398" spans="1:33" s="30" customFormat="1" x14ac:dyDescent="0.25">
      <c r="A398" s="45" t="s">
        <v>43</v>
      </c>
      <c r="B398" s="62" t="s">
        <v>866</v>
      </c>
      <c r="C398" s="47" t="s">
        <v>31</v>
      </c>
      <c r="D398" s="48">
        <f t="shared" ref="D398:E405" si="167">SUM(I398,N398,S398,X398,AC398)</f>
        <v>0</v>
      </c>
      <c r="E398" s="48">
        <f t="shared" si="167"/>
        <v>0</v>
      </c>
      <c r="F398" s="42">
        <f t="shared" ref="F398:F405" si="168">E398-D398</f>
        <v>0</v>
      </c>
      <c r="G398" s="43">
        <v>0</v>
      </c>
      <c r="H398" s="48" t="s">
        <v>32</v>
      </c>
      <c r="I398" s="48">
        <v>0</v>
      </c>
      <c r="J398" s="50">
        <v>0</v>
      </c>
      <c r="K398" s="48">
        <f t="shared" ref="K398:K405" si="169">J398-I398</f>
        <v>0</v>
      </c>
      <c r="L398" s="49">
        <v>0</v>
      </c>
      <c r="M398" s="48" t="s">
        <v>32</v>
      </c>
      <c r="N398" s="48">
        <v>0</v>
      </c>
      <c r="O398" s="48">
        <v>0</v>
      </c>
      <c r="P398" s="48">
        <f>O398-N398</f>
        <v>0</v>
      </c>
      <c r="Q398" s="49">
        <v>0</v>
      </c>
      <c r="R398" s="48" t="s">
        <v>32</v>
      </c>
      <c r="S398" s="48">
        <v>0</v>
      </c>
      <c r="T398" s="48">
        <v>0</v>
      </c>
      <c r="U398" s="48">
        <f t="shared" ref="U398:U403" si="170">T398-S398</f>
        <v>0</v>
      </c>
      <c r="V398" s="49">
        <v>0</v>
      </c>
      <c r="W398" s="48" t="s">
        <v>32</v>
      </c>
      <c r="X398" s="50">
        <v>0</v>
      </c>
      <c r="Y398" s="48">
        <v>0</v>
      </c>
      <c r="Z398" s="42">
        <f t="shared" ref="Z398:Z403" si="171">Y398-X398</f>
        <v>0</v>
      </c>
      <c r="AA398" s="43">
        <v>0</v>
      </c>
      <c r="AB398" s="48" t="s">
        <v>32</v>
      </c>
      <c r="AC398" s="50">
        <v>0</v>
      </c>
      <c r="AD398" s="48">
        <v>0</v>
      </c>
      <c r="AE398" s="48">
        <f t="shared" ref="AE398:AE403" si="172">AD398-AC398</f>
        <v>0</v>
      </c>
      <c r="AF398" s="49">
        <v>0</v>
      </c>
      <c r="AG398" s="48" t="s">
        <v>32</v>
      </c>
    </row>
    <row r="399" spans="1:33" s="30" customFormat="1" x14ac:dyDescent="0.25">
      <c r="A399" s="45" t="s">
        <v>45</v>
      </c>
      <c r="B399" s="64" t="s">
        <v>867</v>
      </c>
      <c r="C399" s="47" t="s">
        <v>31</v>
      </c>
      <c r="D399" s="48">
        <f t="shared" si="167"/>
        <v>4601.2844283840695</v>
      </c>
      <c r="E399" s="48">
        <f t="shared" si="167"/>
        <v>3206.4812902200006</v>
      </c>
      <c r="F399" s="42">
        <f t="shared" si="168"/>
        <v>-1394.803138164069</v>
      </c>
      <c r="G399" s="43">
        <f>F399/D399</f>
        <v>-0.30313343151749295</v>
      </c>
      <c r="H399" s="48" t="s">
        <v>32</v>
      </c>
      <c r="I399" s="50">
        <f>SUM(I400,I413,I414)</f>
        <v>3206.4420488119031</v>
      </c>
      <c r="J399" s="50">
        <f>SUM(J400,J413,J414)</f>
        <v>2343.8141537300003</v>
      </c>
      <c r="K399" s="48">
        <f t="shared" si="169"/>
        <v>-862.62789508190281</v>
      </c>
      <c r="L399" s="49">
        <f>K399/I399</f>
        <v>-0.26902962284989246</v>
      </c>
      <c r="M399" s="48" t="s">
        <v>32</v>
      </c>
      <c r="N399" s="48">
        <f>SUM(N400,N413,N414)</f>
        <v>35.384419999999999</v>
      </c>
      <c r="O399" s="50">
        <f>SUM(O400,O413,O414)</f>
        <v>28.97058221</v>
      </c>
      <c r="P399" s="48">
        <f>O399-N399</f>
        <v>-6.4138377899999988</v>
      </c>
      <c r="Q399" s="49">
        <f>P399/N399</f>
        <v>-0.18126163407510987</v>
      </c>
      <c r="R399" s="48" t="s">
        <v>32</v>
      </c>
      <c r="S399" s="48">
        <f>SUM(S400,S413,S414)</f>
        <v>646.93378392166642</v>
      </c>
      <c r="T399" s="50">
        <f>SUM(T400,T413,T414)</f>
        <v>374.01957449000025</v>
      </c>
      <c r="U399" s="48">
        <f t="shared" si="170"/>
        <v>-272.91420943166617</v>
      </c>
      <c r="V399" s="49">
        <f>U399/S399</f>
        <v>-0.42185802660865801</v>
      </c>
      <c r="W399" s="48" t="s">
        <v>32</v>
      </c>
      <c r="X399" s="48">
        <f>SUM(X400,X413,X414)</f>
        <v>287.95543104666672</v>
      </c>
      <c r="Y399" s="50">
        <f>SUM(Y400,Y413,Y414)</f>
        <v>173.42728376000002</v>
      </c>
      <c r="Z399" s="42">
        <f t="shared" si="171"/>
        <v>-114.52814728666669</v>
      </c>
      <c r="AA399" s="43">
        <f>Z399/X399</f>
        <v>-0.39772872791590447</v>
      </c>
      <c r="AB399" s="48" t="s">
        <v>32</v>
      </c>
      <c r="AC399" s="48">
        <f>SUM(AC400,AC413,AC414)</f>
        <v>424.56874460383335</v>
      </c>
      <c r="AD399" s="50">
        <f>SUM(AD400,AD413,AD414)</f>
        <v>286.24969603</v>
      </c>
      <c r="AE399" s="48">
        <f t="shared" si="172"/>
        <v>-138.31904857383336</v>
      </c>
      <c r="AF399" s="49">
        <f>AE399/AC399</f>
        <v>-0.32578716717100636</v>
      </c>
      <c r="AG399" s="48" t="s">
        <v>32</v>
      </c>
    </row>
    <row r="400" spans="1:33" s="30" customFormat="1" x14ac:dyDescent="0.25">
      <c r="A400" s="45" t="s">
        <v>868</v>
      </c>
      <c r="B400" s="62" t="s">
        <v>869</v>
      </c>
      <c r="C400" s="47" t="s">
        <v>31</v>
      </c>
      <c r="D400" s="48">
        <f t="shared" si="167"/>
        <v>2809.109925097443</v>
      </c>
      <c r="E400" s="48">
        <f t="shared" si="167"/>
        <v>2465.3240320177638</v>
      </c>
      <c r="F400" s="42">
        <f t="shared" si="168"/>
        <v>-343.78589307967923</v>
      </c>
      <c r="G400" s="43">
        <f>F400/D400</f>
        <v>-0.1223824991710689</v>
      </c>
      <c r="H400" s="48" t="s">
        <v>32</v>
      </c>
      <c r="I400" s="50">
        <f>SUM(I401,I405,I406,I407,I408,I409,I410)</f>
        <v>1733.169011751756</v>
      </c>
      <c r="J400" s="50">
        <f>SUM(J401,J405,J406,J407,J408,J409,J410)</f>
        <v>1604.5363209445832</v>
      </c>
      <c r="K400" s="48">
        <f t="shared" si="169"/>
        <v>-128.63269080717282</v>
      </c>
      <c r="L400" s="49">
        <f>K400/I400</f>
        <v>-7.4218203726802517E-2</v>
      </c>
      <c r="M400" s="48" t="s">
        <v>32</v>
      </c>
      <c r="N400" s="48">
        <f>SUM(N401,N405,N406,N407,N408,N409,N410)</f>
        <v>35.384419999999999</v>
      </c>
      <c r="O400" s="50">
        <f>SUM(O401,O405,O406,O407,O408,O409,O410)</f>
        <v>28.97058221</v>
      </c>
      <c r="P400" s="48">
        <f>O400-N400</f>
        <v>-6.4138377899999988</v>
      </c>
      <c r="Q400" s="49">
        <f>P400/N400</f>
        <v>-0.18126163407510987</v>
      </c>
      <c r="R400" s="48" t="s">
        <v>32</v>
      </c>
      <c r="S400" s="48">
        <f>SUM(S401,S405,S406,S407,S408,S409,S410)</f>
        <v>534.44196860562499</v>
      </c>
      <c r="T400" s="50">
        <f>SUM(T401,T405,T406,T407,T408,T409,T410)</f>
        <v>373.12691938530702</v>
      </c>
      <c r="U400" s="48">
        <f t="shared" si="170"/>
        <v>-161.31504922031797</v>
      </c>
      <c r="V400" s="49">
        <f>U400/S400</f>
        <v>-0.30183828871297991</v>
      </c>
      <c r="W400" s="48" t="s">
        <v>32</v>
      </c>
      <c r="X400" s="48">
        <f>SUM(X401,X405,X406,X407,X408,X409,X410)</f>
        <v>187.572782990924</v>
      </c>
      <c r="Y400" s="50">
        <f>SUM(Y401,Y405,Y406,Y407,Y408,Y409,Y410)</f>
        <v>173.07673054064861</v>
      </c>
      <c r="Z400" s="42">
        <f t="shared" si="171"/>
        <v>-14.496052450275386</v>
      </c>
      <c r="AA400" s="43">
        <f>Z400/X400</f>
        <v>-7.7282280611984097E-2</v>
      </c>
      <c r="AB400" s="48" t="s">
        <v>32</v>
      </c>
      <c r="AC400" s="48">
        <f>SUM(AC401,AC405,AC406,AC407,AC408,AC409,AC410)</f>
        <v>318.541741749138</v>
      </c>
      <c r="AD400" s="50">
        <f>SUM(AD401,AD405,AD406,AD407,AD408,AD409,AD410)</f>
        <v>285.61347893722501</v>
      </c>
      <c r="AE400" s="48">
        <f t="shared" si="172"/>
        <v>-32.928262811912987</v>
      </c>
      <c r="AF400" s="49">
        <f>AE400/AC400</f>
        <v>-0.10337189289887498</v>
      </c>
      <c r="AG400" s="48" t="s">
        <v>32</v>
      </c>
    </row>
    <row r="401" spans="1:33" s="30" customFormat="1" x14ac:dyDescent="0.25">
      <c r="A401" s="45" t="s">
        <v>870</v>
      </c>
      <c r="B401" s="66" t="s">
        <v>871</v>
      </c>
      <c r="C401" s="47" t="s">
        <v>31</v>
      </c>
      <c r="D401" s="48">
        <f t="shared" si="167"/>
        <v>1471.5404586765662</v>
      </c>
      <c r="E401" s="48">
        <f t="shared" si="167"/>
        <v>1292.8307151630445</v>
      </c>
      <c r="F401" s="42">
        <f t="shared" si="168"/>
        <v>-178.70974351352174</v>
      </c>
      <c r="G401" s="43">
        <f>F401/D401</f>
        <v>-0.12144398916102166</v>
      </c>
      <c r="H401" s="48" t="s">
        <v>32</v>
      </c>
      <c r="I401" s="50">
        <f>SUM(I402,I403,I404)</f>
        <v>872.22496685558906</v>
      </c>
      <c r="J401" s="50">
        <f>SUM(J402,J403,J404)</f>
        <v>771.50601166708907</v>
      </c>
      <c r="K401" s="48">
        <f t="shared" si="169"/>
        <v>-100.71895518849999</v>
      </c>
      <c r="L401" s="49">
        <f>K401/I401</f>
        <v>-0.11547359800029164</v>
      </c>
      <c r="M401" s="48" t="s">
        <v>32</v>
      </c>
      <c r="N401" s="48">
        <v>0</v>
      </c>
      <c r="O401" s="50">
        <f>SUM(O402,O403,O404)</f>
        <v>0</v>
      </c>
      <c r="P401" s="48">
        <f>O401-N401</f>
        <v>0</v>
      </c>
      <c r="Q401" s="49">
        <v>0</v>
      </c>
      <c r="R401" s="48" t="s">
        <v>32</v>
      </c>
      <c r="S401" s="48">
        <f>SUM(S402,S403,S404)</f>
        <v>254.42724519091499</v>
      </c>
      <c r="T401" s="50">
        <f>SUM(T402,T403,T404)</f>
        <v>190.953351055307</v>
      </c>
      <c r="U401" s="48">
        <f t="shared" si="170"/>
        <v>-63.473894135607992</v>
      </c>
      <c r="V401" s="49">
        <f>U401/S401</f>
        <v>-0.24947758282718105</v>
      </c>
      <c r="W401" s="48" t="s">
        <v>32</v>
      </c>
      <c r="X401" s="48">
        <f>SUM(X402,X403,X404)</f>
        <v>111.11962988092399</v>
      </c>
      <c r="Y401" s="50">
        <f>SUM(Y402,Y403,Y404)</f>
        <v>96.623577430648595</v>
      </c>
      <c r="Z401" s="42">
        <f t="shared" si="171"/>
        <v>-14.4960524502754</v>
      </c>
      <c r="AA401" s="43">
        <f>Z401/X401</f>
        <v>-0.13045447024805065</v>
      </c>
      <c r="AB401" s="48" t="s">
        <v>32</v>
      </c>
      <c r="AC401" s="48">
        <f>SUM(AC402,AC403,AC404)</f>
        <v>233.768616749138</v>
      </c>
      <c r="AD401" s="50">
        <f>SUM(AD402,AD403,AD404)</f>
        <v>233.74777501</v>
      </c>
      <c r="AE401" s="48">
        <f t="shared" si="172"/>
        <v>-2.0841739138006687E-2</v>
      </c>
      <c r="AF401" s="49">
        <f>AE401/AC401</f>
        <v>-8.9155419695931189E-5</v>
      </c>
      <c r="AG401" s="48" t="s">
        <v>32</v>
      </c>
    </row>
    <row r="402" spans="1:33" s="30" customFormat="1" ht="31.5" x14ac:dyDescent="0.25">
      <c r="A402" s="45" t="s">
        <v>872</v>
      </c>
      <c r="B402" s="67" t="s">
        <v>36</v>
      </c>
      <c r="C402" s="47" t="s">
        <v>31</v>
      </c>
      <c r="D402" s="48">
        <f t="shared" si="167"/>
        <v>0</v>
      </c>
      <c r="E402" s="48">
        <f t="shared" si="167"/>
        <v>0</v>
      </c>
      <c r="F402" s="42">
        <f t="shared" si="168"/>
        <v>0</v>
      </c>
      <c r="G402" s="43">
        <v>0</v>
      </c>
      <c r="H402" s="48" t="s">
        <v>32</v>
      </c>
      <c r="I402" s="48">
        <v>0</v>
      </c>
      <c r="J402" s="50">
        <v>0</v>
      </c>
      <c r="K402" s="48">
        <f t="shared" si="169"/>
        <v>0</v>
      </c>
      <c r="L402" s="49">
        <v>0</v>
      </c>
      <c r="M402" s="48" t="s">
        <v>32</v>
      </c>
      <c r="N402" s="48" t="s">
        <v>32</v>
      </c>
      <c r="O402" s="48" t="s">
        <v>32</v>
      </c>
      <c r="P402" s="48" t="s">
        <v>32</v>
      </c>
      <c r="Q402" s="49" t="s">
        <v>32</v>
      </c>
      <c r="R402" s="48" t="s">
        <v>32</v>
      </c>
      <c r="S402" s="48">
        <v>0</v>
      </c>
      <c r="T402" s="48">
        <v>0</v>
      </c>
      <c r="U402" s="48">
        <f t="shared" si="170"/>
        <v>0</v>
      </c>
      <c r="V402" s="49">
        <v>0</v>
      </c>
      <c r="W402" s="48" t="s">
        <v>32</v>
      </c>
      <c r="X402" s="48">
        <v>0</v>
      </c>
      <c r="Y402" s="48">
        <v>0</v>
      </c>
      <c r="Z402" s="42">
        <f t="shared" si="171"/>
        <v>0</v>
      </c>
      <c r="AA402" s="43">
        <v>0</v>
      </c>
      <c r="AB402" s="48" t="s">
        <v>32</v>
      </c>
      <c r="AC402" s="48">
        <v>0</v>
      </c>
      <c r="AD402" s="48">
        <v>0</v>
      </c>
      <c r="AE402" s="48">
        <f t="shared" si="172"/>
        <v>0</v>
      </c>
      <c r="AF402" s="49">
        <v>0</v>
      </c>
      <c r="AG402" s="48" t="s">
        <v>32</v>
      </c>
    </row>
    <row r="403" spans="1:33" s="30" customFormat="1" ht="31.5" x14ac:dyDescent="0.25">
      <c r="A403" s="45" t="s">
        <v>873</v>
      </c>
      <c r="B403" s="67" t="s">
        <v>41</v>
      </c>
      <c r="C403" s="47" t="s">
        <v>31</v>
      </c>
      <c r="D403" s="48">
        <f t="shared" si="167"/>
        <v>1305.0259997649391</v>
      </c>
      <c r="E403" s="48">
        <f t="shared" si="167"/>
        <v>1227.0352114399175</v>
      </c>
      <c r="F403" s="42">
        <f t="shared" si="168"/>
        <v>-77.99078832502164</v>
      </c>
      <c r="G403" s="43">
        <f>F403/D403</f>
        <v>-5.9761865540663033E-2</v>
      </c>
      <c r="H403" s="48" t="s">
        <v>32</v>
      </c>
      <c r="I403" s="48">
        <v>705.71050794396206</v>
      </c>
      <c r="J403" s="51">
        <v>705.71050794396206</v>
      </c>
      <c r="K403" s="48">
        <f t="shared" si="169"/>
        <v>0</v>
      </c>
      <c r="L403" s="49">
        <f>K403/I403</f>
        <v>0</v>
      </c>
      <c r="M403" s="48" t="s">
        <v>32</v>
      </c>
      <c r="N403" s="48" t="s">
        <v>32</v>
      </c>
      <c r="O403" s="48" t="s">
        <v>32</v>
      </c>
      <c r="P403" s="48" t="s">
        <v>32</v>
      </c>
      <c r="Q403" s="49" t="s">
        <v>32</v>
      </c>
      <c r="R403" s="48" t="s">
        <v>32</v>
      </c>
      <c r="S403" s="48">
        <v>254.42724519091499</v>
      </c>
      <c r="T403" s="51">
        <v>190.953351055307</v>
      </c>
      <c r="U403" s="48">
        <f t="shared" si="170"/>
        <v>-63.473894135607992</v>
      </c>
      <c r="V403" s="49">
        <f>U403/S403</f>
        <v>-0.24947758282718105</v>
      </c>
      <c r="W403" s="48" t="s">
        <v>32</v>
      </c>
      <c r="X403" s="48">
        <v>111.11962988092399</v>
      </c>
      <c r="Y403" s="51">
        <v>96.623577430648595</v>
      </c>
      <c r="Z403" s="42">
        <f t="shared" si="171"/>
        <v>-14.4960524502754</v>
      </c>
      <c r="AA403" s="43">
        <f>Z403/X403</f>
        <v>-0.13045447024805065</v>
      </c>
      <c r="AB403" s="48" t="s">
        <v>32</v>
      </c>
      <c r="AC403" s="48">
        <v>233.768616749138</v>
      </c>
      <c r="AD403" s="51">
        <v>233.74777501</v>
      </c>
      <c r="AE403" s="48">
        <f t="shared" si="172"/>
        <v>-2.0841739138006687E-2</v>
      </c>
      <c r="AF403" s="49">
        <f>AE403/AC403</f>
        <v>-8.9155419695931189E-5</v>
      </c>
      <c r="AG403" s="48" t="s">
        <v>32</v>
      </c>
    </row>
    <row r="404" spans="1:33" s="30" customFormat="1" ht="31.5" x14ac:dyDescent="0.25">
      <c r="A404" s="45" t="s">
        <v>874</v>
      </c>
      <c r="B404" s="67" t="s">
        <v>44</v>
      </c>
      <c r="C404" s="47" t="s">
        <v>31</v>
      </c>
      <c r="D404" s="48">
        <f t="shared" si="167"/>
        <v>166.514458911627</v>
      </c>
      <c r="E404" s="48">
        <f t="shared" si="167"/>
        <v>65.795503723126998</v>
      </c>
      <c r="F404" s="42">
        <f t="shared" si="168"/>
        <v>-100.7189551885</v>
      </c>
      <c r="G404" s="43">
        <f>F404/D404</f>
        <v>-0.60486612301910569</v>
      </c>
      <c r="H404" s="48" t="s">
        <v>32</v>
      </c>
      <c r="I404" s="48">
        <v>166.514458911627</v>
      </c>
      <c r="J404" s="48">
        <v>65.795503723126998</v>
      </c>
      <c r="K404" s="48">
        <f t="shared" si="169"/>
        <v>-100.7189551885</v>
      </c>
      <c r="L404" s="49">
        <f>K404/I404</f>
        <v>-0.60486612301910569</v>
      </c>
      <c r="M404" s="48" t="s">
        <v>32</v>
      </c>
      <c r="N404" s="48" t="s">
        <v>32</v>
      </c>
      <c r="O404" s="48" t="s">
        <v>32</v>
      </c>
      <c r="P404" s="48" t="s">
        <v>32</v>
      </c>
      <c r="Q404" s="49" t="s">
        <v>32</v>
      </c>
      <c r="R404" s="48" t="s">
        <v>32</v>
      </c>
      <c r="S404" s="50" t="s">
        <v>32</v>
      </c>
      <c r="T404" s="50" t="s">
        <v>32</v>
      </c>
      <c r="U404" s="50" t="s">
        <v>32</v>
      </c>
      <c r="V404" s="50" t="s">
        <v>32</v>
      </c>
      <c r="W404" s="48" t="s">
        <v>32</v>
      </c>
      <c r="X404" s="50" t="s">
        <v>32</v>
      </c>
      <c r="Y404" s="50" t="s">
        <v>32</v>
      </c>
      <c r="Z404" s="50" t="s">
        <v>32</v>
      </c>
      <c r="AA404" s="50" t="s">
        <v>32</v>
      </c>
      <c r="AB404" s="48" t="s">
        <v>32</v>
      </c>
      <c r="AC404" s="50" t="s">
        <v>32</v>
      </c>
      <c r="AD404" s="50" t="s">
        <v>32</v>
      </c>
      <c r="AE404" s="50" t="s">
        <v>32</v>
      </c>
      <c r="AF404" s="50" t="s">
        <v>32</v>
      </c>
      <c r="AG404" s="48" t="s">
        <v>32</v>
      </c>
    </row>
    <row r="405" spans="1:33" s="30" customFormat="1" x14ac:dyDescent="0.25">
      <c r="A405" s="45" t="s">
        <v>875</v>
      </c>
      <c r="B405" s="66" t="s">
        <v>614</v>
      </c>
      <c r="C405" s="47" t="s">
        <v>31</v>
      </c>
      <c r="D405" s="48">
        <f t="shared" si="167"/>
        <v>0</v>
      </c>
      <c r="E405" s="48">
        <f t="shared" si="167"/>
        <v>0</v>
      </c>
      <c r="F405" s="42">
        <f t="shared" si="168"/>
        <v>0</v>
      </c>
      <c r="G405" s="43">
        <v>0</v>
      </c>
      <c r="H405" s="48" t="s">
        <v>32</v>
      </c>
      <c r="I405" s="48">
        <v>0</v>
      </c>
      <c r="J405" s="50">
        <v>0</v>
      </c>
      <c r="K405" s="48">
        <f t="shared" si="169"/>
        <v>0</v>
      </c>
      <c r="L405" s="49">
        <v>0</v>
      </c>
      <c r="M405" s="48" t="s">
        <v>32</v>
      </c>
      <c r="N405" s="48">
        <v>0</v>
      </c>
      <c r="O405" s="48">
        <v>0</v>
      </c>
      <c r="P405" s="48">
        <f>O405-N405</f>
        <v>0</v>
      </c>
      <c r="Q405" s="49">
        <v>0</v>
      </c>
      <c r="R405" s="48" t="s">
        <v>32</v>
      </c>
      <c r="S405" s="48">
        <v>0</v>
      </c>
      <c r="T405" s="48">
        <v>0</v>
      </c>
      <c r="U405" s="48">
        <f>T405-S405</f>
        <v>0</v>
      </c>
      <c r="V405" s="49">
        <v>0</v>
      </c>
      <c r="W405" s="48" t="s">
        <v>32</v>
      </c>
      <c r="X405" s="48">
        <v>0</v>
      </c>
      <c r="Y405" s="48">
        <v>0</v>
      </c>
      <c r="Z405" s="42">
        <f>Y405-X405</f>
        <v>0</v>
      </c>
      <c r="AA405" s="43">
        <v>0</v>
      </c>
      <c r="AB405" s="48" t="s">
        <v>32</v>
      </c>
      <c r="AC405" s="48">
        <v>0</v>
      </c>
      <c r="AD405" s="48">
        <v>0</v>
      </c>
      <c r="AE405" s="48">
        <f>AD405-AC405</f>
        <v>0</v>
      </c>
      <c r="AF405" s="49">
        <v>0</v>
      </c>
      <c r="AG405" s="48" t="s">
        <v>32</v>
      </c>
    </row>
    <row r="406" spans="1:33" s="30" customFormat="1" x14ac:dyDescent="0.25">
      <c r="A406" s="45" t="s">
        <v>876</v>
      </c>
      <c r="B406" s="66" t="s">
        <v>617</v>
      </c>
      <c r="C406" s="47" t="s">
        <v>31</v>
      </c>
      <c r="D406" s="48" t="s">
        <v>32</v>
      </c>
      <c r="E406" s="48" t="s">
        <v>32</v>
      </c>
      <c r="F406" s="48" t="s">
        <v>32</v>
      </c>
      <c r="G406" s="49" t="s">
        <v>32</v>
      </c>
      <c r="H406" s="48" t="s">
        <v>32</v>
      </c>
      <c r="I406" s="50" t="s">
        <v>32</v>
      </c>
      <c r="J406" s="50" t="s">
        <v>32</v>
      </c>
      <c r="K406" s="50" t="s">
        <v>32</v>
      </c>
      <c r="L406" s="50" t="s">
        <v>32</v>
      </c>
      <c r="M406" s="48" t="s">
        <v>32</v>
      </c>
      <c r="N406" s="48" t="s">
        <v>32</v>
      </c>
      <c r="O406" s="50" t="s">
        <v>32</v>
      </c>
      <c r="P406" s="48" t="s">
        <v>32</v>
      </c>
      <c r="Q406" s="49" t="s">
        <v>32</v>
      </c>
      <c r="R406" s="48" t="s">
        <v>32</v>
      </c>
      <c r="S406" s="50" t="s">
        <v>32</v>
      </c>
      <c r="T406" s="50" t="s">
        <v>32</v>
      </c>
      <c r="U406" s="50" t="s">
        <v>32</v>
      </c>
      <c r="V406" s="50" t="s">
        <v>32</v>
      </c>
      <c r="W406" s="48" t="s">
        <v>32</v>
      </c>
      <c r="X406" s="50" t="s">
        <v>32</v>
      </c>
      <c r="Y406" s="50" t="s">
        <v>32</v>
      </c>
      <c r="Z406" s="50" t="s">
        <v>32</v>
      </c>
      <c r="AA406" s="50" t="s">
        <v>32</v>
      </c>
      <c r="AB406" s="48" t="s">
        <v>32</v>
      </c>
      <c r="AC406" s="50" t="s">
        <v>32</v>
      </c>
      <c r="AD406" s="50" t="s">
        <v>32</v>
      </c>
      <c r="AE406" s="50" t="s">
        <v>32</v>
      </c>
      <c r="AF406" s="50" t="s">
        <v>32</v>
      </c>
      <c r="AG406" s="48" t="s">
        <v>32</v>
      </c>
    </row>
    <row r="407" spans="1:33" s="30" customFormat="1" x14ac:dyDescent="0.25">
      <c r="A407" s="45" t="s">
        <v>877</v>
      </c>
      <c r="B407" s="66" t="s">
        <v>620</v>
      </c>
      <c r="C407" s="47" t="s">
        <v>31</v>
      </c>
      <c r="D407" s="48">
        <f>SUM(I407,N407,S407,X407,AC407)</f>
        <v>0</v>
      </c>
      <c r="E407" s="48">
        <f>SUM(J407,O407,T407,Y407,AD407)</f>
        <v>0</v>
      </c>
      <c r="F407" s="42">
        <f>E407-D407</f>
        <v>0</v>
      </c>
      <c r="G407" s="43">
        <v>0</v>
      </c>
      <c r="H407" s="48" t="s">
        <v>32</v>
      </c>
      <c r="I407" s="48">
        <v>0</v>
      </c>
      <c r="J407" s="48">
        <v>0</v>
      </c>
      <c r="K407" s="48">
        <f>J407-I407</f>
        <v>0</v>
      </c>
      <c r="L407" s="49">
        <v>0</v>
      </c>
      <c r="M407" s="48" t="s">
        <v>32</v>
      </c>
      <c r="N407" s="48">
        <v>0</v>
      </c>
      <c r="O407" s="48">
        <v>0</v>
      </c>
      <c r="P407" s="48">
        <f>O407-N407</f>
        <v>0</v>
      </c>
      <c r="Q407" s="49">
        <v>0</v>
      </c>
      <c r="R407" s="48" t="s">
        <v>32</v>
      </c>
      <c r="S407" s="48">
        <v>0</v>
      </c>
      <c r="T407" s="48">
        <v>0</v>
      </c>
      <c r="U407" s="48">
        <f>T407-S407</f>
        <v>0</v>
      </c>
      <c r="V407" s="49">
        <v>0</v>
      </c>
      <c r="W407" s="48" t="s">
        <v>32</v>
      </c>
      <c r="X407" s="48">
        <v>0</v>
      </c>
      <c r="Y407" s="48">
        <v>0</v>
      </c>
      <c r="Z407" s="42">
        <f>Y407-X407</f>
        <v>0</v>
      </c>
      <c r="AA407" s="43">
        <v>0</v>
      </c>
      <c r="AB407" s="48" t="s">
        <v>32</v>
      </c>
      <c r="AC407" s="48">
        <v>0</v>
      </c>
      <c r="AD407" s="48">
        <v>0</v>
      </c>
      <c r="AE407" s="48">
        <f>AD407-AC407</f>
        <v>0</v>
      </c>
      <c r="AF407" s="49">
        <v>0</v>
      </c>
      <c r="AG407" s="48" t="s">
        <v>32</v>
      </c>
    </row>
    <row r="408" spans="1:33" s="30" customFormat="1" x14ac:dyDescent="0.25">
      <c r="A408" s="45" t="s">
        <v>878</v>
      </c>
      <c r="B408" s="66" t="s">
        <v>629</v>
      </c>
      <c r="C408" s="47" t="s">
        <v>31</v>
      </c>
      <c r="D408" s="48" t="s">
        <v>32</v>
      </c>
      <c r="E408" s="48" t="s">
        <v>32</v>
      </c>
      <c r="F408" s="48" t="s">
        <v>32</v>
      </c>
      <c r="G408" s="49" t="s">
        <v>32</v>
      </c>
      <c r="H408" s="48" t="s">
        <v>32</v>
      </c>
      <c r="I408" s="50" t="s">
        <v>32</v>
      </c>
      <c r="J408" s="50" t="s">
        <v>32</v>
      </c>
      <c r="K408" s="50" t="s">
        <v>32</v>
      </c>
      <c r="L408" s="50" t="s">
        <v>32</v>
      </c>
      <c r="M408" s="48" t="s">
        <v>32</v>
      </c>
      <c r="N408" s="48" t="s">
        <v>32</v>
      </c>
      <c r="O408" s="50" t="s">
        <v>32</v>
      </c>
      <c r="P408" s="48" t="s">
        <v>32</v>
      </c>
      <c r="Q408" s="49" t="s">
        <v>32</v>
      </c>
      <c r="R408" s="48" t="s">
        <v>32</v>
      </c>
      <c r="S408" s="50" t="s">
        <v>32</v>
      </c>
      <c r="T408" s="50" t="s">
        <v>32</v>
      </c>
      <c r="U408" s="50" t="s">
        <v>32</v>
      </c>
      <c r="V408" s="50" t="s">
        <v>32</v>
      </c>
      <c r="W408" s="48" t="s">
        <v>32</v>
      </c>
      <c r="X408" s="50" t="s">
        <v>32</v>
      </c>
      <c r="Y408" s="50" t="s">
        <v>32</v>
      </c>
      <c r="Z408" s="50" t="s">
        <v>32</v>
      </c>
      <c r="AA408" s="50" t="s">
        <v>32</v>
      </c>
      <c r="AB408" s="48" t="s">
        <v>32</v>
      </c>
      <c r="AC408" s="50" t="s">
        <v>32</v>
      </c>
      <c r="AD408" s="50" t="s">
        <v>32</v>
      </c>
      <c r="AE408" s="50" t="s">
        <v>32</v>
      </c>
      <c r="AF408" s="50" t="s">
        <v>32</v>
      </c>
      <c r="AG408" s="48" t="s">
        <v>32</v>
      </c>
    </row>
    <row r="409" spans="1:33" s="30" customFormat="1" x14ac:dyDescent="0.25">
      <c r="A409" s="45" t="s">
        <v>879</v>
      </c>
      <c r="B409" s="66" t="s">
        <v>632</v>
      </c>
      <c r="C409" s="47" t="s">
        <v>31</v>
      </c>
      <c r="D409" s="48">
        <f>SUM(I409,N409,S409,X409,AC409)</f>
        <v>1337.5694664208768</v>
      </c>
      <c r="E409" s="48">
        <f>SUM(J409,O409,T409,Y409,AD409)</f>
        <v>1172.4933168547188</v>
      </c>
      <c r="F409" s="42">
        <f>E409-D409</f>
        <v>-165.07614956615794</v>
      </c>
      <c r="G409" s="43">
        <f>F409/D409</f>
        <v>-0.12341501036792912</v>
      </c>
      <c r="H409" s="48" t="s">
        <v>32</v>
      </c>
      <c r="I409" s="48">
        <v>860.94404489616704</v>
      </c>
      <c r="J409" s="48">
        <v>833.03030927749398</v>
      </c>
      <c r="K409" s="48">
        <f>J409-I409</f>
        <v>-27.913735618673059</v>
      </c>
      <c r="L409" s="49">
        <f>K409/I409</f>
        <v>-3.2422241357206387E-2</v>
      </c>
      <c r="M409" s="48" t="s">
        <v>32</v>
      </c>
      <c r="N409" s="48">
        <v>35.384419999999999</v>
      </c>
      <c r="O409" s="48">
        <v>28.97058221</v>
      </c>
      <c r="P409" s="48">
        <f>O409-N409</f>
        <v>-6.4138377899999988</v>
      </c>
      <c r="Q409" s="49">
        <f>P409/N409</f>
        <v>-0.18126163407510987</v>
      </c>
      <c r="R409" s="48" t="s">
        <v>32</v>
      </c>
      <c r="S409" s="48">
        <v>280.01472341470998</v>
      </c>
      <c r="T409" s="48">
        <v>182.17356832999999</v>
      </c>
      <c r="U409" s="48">
        <f>T409-S409</f>
        <v>-97.841155084709982</v>
      </c>
      <c r="V409" s="49">
        <f>U409/S409</f>
        <v>-0.3494143232597251</v>
      </c>
      <c r="W409" s="48" t="s">
        <v>32</v>
      </c>
      <c r="X409" s="48">
        <v>76.453153110000002</v>
      </c>
      <c r="Y409" s="48">
        <v>76.453153110000002</v>
      </c>
      <c r="Z409" s="42">
        <f>Y409-X409</f>
        <v>0</v>
      </c>
      <c r="AA409" s="43">
        <f>Z409/X409</f>
        <v>0</v>
      </c>
      <c r="AB409" s="48" t="s">
        <v>32</v>
      </c>
      <c r="AC409" s="48">
        <v>84.773124999999993</v>
      </c>
      <c r="AD409" s="48">
        <v>51.865703927224999</v>
      </c>
      <c r="AE409" s="48">
        <f>AD409-AC409</f>
        <v>-32.907421072774994</v>
      </c>
      <c r="AF409" s="49">
        <f>AE409/AC409</f>
        <v>-0.38818223431983895</v>
      </c>
      <c r="AG409" s="48" t="s">
        <v>32</v>
      </c>
    </row>
    <row r="410" spans="1:33" s="30" customFormat="1" ht="31.5" x14ac:dyDescent="0.25">
      <c r="A410" s="45" t="s">
        <v>880</v>
      </c>
      <c r="B410" s="66" t="s">
        <v>635</v>
      </c>
      <c r="C410" s="47" t="s">
        <v>31</v>
      </c>
      <c r="D410" s="48" t="s">
        <v>32</v>
      </c>
      <c r="E410" s="48" t="s">
        <v>32</v>
      </c>
      <c r="F410" s="48" t="s">
        <v>32</v>
      </c>
      <c r="G410" s="49" t="s">
        <v>32</v>
      </c>
      <c r="H410" s="48" t="s">
        <v>32</v>
      </c>
      <c r="I410" s="50" t="s">
        <v>32</v>
      </c>
      <c r="J410" s="50" t="s">
        <v>32</v>
      </c>
      <c r="K410" s="50" t="s">
        <v>32</v>
      </c>
      <c r="L410" s="50" t="s">
        <v>32</v>
      </c>
      <c r="M410" s="48" t="s">
        <v>32</v>
      </c>
      <c r="N410" s="48" t="s">
        <v>32</v>
      </c>
      <c r="O410" s="50" t="s">
        <v>32</v>
      </c>
      <c r="P410" s="48" t="s">
        <v>32</v>
      </c>
      <c r="Q410" s="49" t="s">
        <v>32</v>
      </c>
      <c r="R410" s="48" t="s">
        <v>32</v>
      </c>
      <c r="S410" s="50" t="s">
        <v>32</v>
      </c>
      <c r="T410" s="50" t="s">
        <v>32</v>
      </c>
      <c r="U410" s="50" t="s">
        <v>32</v>
      </c>
      <c r="V410" s="50" t="s">
        <v>32</v>
      </c>
      <c r="W410" s="48" t="s">
        <v>32</v>
      </c>
      <c r="X410" s="50" t="s">
        <v>32</v>
      </c>
      <c r="Y410" s="50" t="s">
        <v>32</v>
      </c>
      <c r="Z410" s="50" t="s">
        <v>32</v>
      </c>
      <c r="AA410" s="50" t="s">
        <v>32</v>
      </c>
      <c r="AB410" s="48" t="s">
        <v>32</v>
      </c>
      <c r="AC410" s="50" t="s">
        <v>32</v>
      </c>
      <c r="AD410" s="50" t="s">
        <v>32</v>
      </c>
      <c r="AE410" s="50" t="s">
        <v>32</v>
      </c>
      <c r="AF410" s="50" t="s">
        <v>32</v>
      </c>
      <c r="AG410" s="48" t="s">
        <v>32</v>
      </c>
    </row>
    <row r="411" spans="1:33" s="30" customFormat="1" x14ac:dyDescent="0.25">
      <c r="A411" s="45" t="s">
        <v>881</v>
      </c>
      <c r="B411" s="67" t="s">
        <v>64</v>
      </c>
      <c r="C411" s="47" t="s">
        <v>31</v>
      </c>
      <c r="D411" s="48" t="s">
        <v>32</v>
      </c>
      <c r="E411" s="48" t="s">
        <v>32</v>
      </c>
      <c r="F411" s="48" t="s">
        <v>32</v>
      </c>
      <c r="G411" s="49" t="s">
        <v>32</v>
      </c>
      <c r="H411" s="48" t="s">
        <v>32</v>
      </c>
      <c r="I411" s="50" t="s">
        <v>32</v>
      </c>
      <c r="J411" s="50" t="s">
        <v>32</v>
      </c>
      <c r="K411" s="50" t="s">
        <v>32</v>
      </c>
      <c r="L411" s="50" t="s">
        <v>32</v>
      </c>
      <c r="M411" s="48" t="s">
        <v>32</v>
      </c>
      <c r="N411" s="48" t="s">
        <v>32</v>
      </c>
      <c r="O411" s="50" t="s">
        <v>32</v>
      </c>
      <c r="P411" s="48" t="s">
        <v>32</v>
      </c>
      <c r="Q411" s="49" t="s">
        <v>32</v>
      </c>
      <c r="R411" s="48" t="s">
        <v>32</v>
      </c>
      <c r="S411" s="50" t="s">
        <v>32</v>
      </c>
      <c r="T411" s="50" t="s">
        <v>32</v>
      </c>
      <c r="U411" s="50" t="s">
        <v>32</v>
      </c>
      <c r="V411" s="50" t="s">
        <v>32</v>
      </c>
      <c r="W411" s="48" t="s">
        <v>32</v>
      </c>
      <c r="X411" s="50" t="s">
        <v>32</v>
      </c>
      <c r="Y411" s="50" t="s">
        <v>32</v>
      </c>
      <c r="Z411" s="50" t="s">
        <v>32</v>
      </c>
      <c r="AA411" s="50" t="s">
        <v>32</v>
      </c>
      <c r="AB411" s="48" t="s">
        <v>32</v>
      </c>
      <c r="AC411" s="50" t="s">
        <v>32</v>
      </c>
      <c r="AD411" s="50" t="s">
        <v>32</v>
      </c>
      <c r="AE411" s="50" t="s">
        <v>32</v>
      </c>
      <c r="AF411" s="50" t="s">
        <v>32</v>
      </c>
      <c r="AG411" s="48" t="s">
        <v>32</v>
      </c>
    </row>
    <row r="412" spans="1:33" s="30" customFormat="1" x14ac:dyDescent="0.25">
      <c r="A412" s="45" t="s">
        <v>882</v>
      </c>
      <c r="B412" s="140" t="s">
        <v>66</v>
      </c>
      <c r="C412" s="47" t="s">
        <v>31</v>
      </c>
      <c r="D412" s="48" t="s">
        <v>32</v>
      </c>
      <c r="E412" s="48" t="s">
        <v>32</v>
      </c>
      <c r="F412" s="48" t="s">
        <v>32</v>
      </c>
      <c r="G412" s="49" t="s">
        <v>32</v>
      </c>
      <c r="H412" s="48" t="s">
        <v>32</v>
      </c>
      <c r="I412" s="50" t="s">
        <v>32</v>
      </c>
      <c r="J412" s="50" t="s">
        <v>32</v>
      </c>
      <c r="K412" s="50" t="s">
        <v>32</v>
      </c>
      <c r="L412" s="50" t="s">
        <v>32</v>
      </c>
      <c r="M412" s="48" t="s">
        <v>32</v>
      </c>
      <c r="N412" s="48" t="s">
        <v>32</v>
      </c>
      <c r="O412" s="50" t="s">
        <v>32</v>
      </c>
      <c r="P412" s="48" t="s">
        <v>32</v>
      </c>
      <c r="Q412" s="49" t="s">
        <v>32</v>
      </c>
      <c r="R412" s="48" t="s">
        <v>32</v>
      </c>
      <c r="S412" s="50" t="s">
        <v>32</v>
      </c>
      <c r="T412" s="50" t="s">
        <v>32</v>
      </c>
      <c r="U412" s="50" t="s">
        <v>32</v>
      </c>
      <c r="V412" s="50" t="s">
        <v>32</v>
      </c>
      <c r="W412" s="48" t="s">
        <v>32</v>
      </c>
      <c r="X412" s="50" t="s">
        <v>32</v>
      </c>
      <c r="Y412" s="50" t="s">
        <v>32</v>
      </c>
      <c r="Z412" s="50" t="s">
        <v>32</v>
      </c>
      <c r="AA412" s="50" t="s">
        <v>32</v>
      </c>
      <c r="AB412" s="48" t="s">
        <v>32</v>
      </c>
      <c r="AC412" s="50" t="s">
        <v>32</v>
      </c>
      <c r="AD412" s="50" t="s">
        <v>32</v>
      </c>
      <c r="AE412" s="50" t="s">
        <v>32</v>
      </c>
      <c r="AF412" s="50" t="s">
        <v>32</v>
      </c>
      <c r="AG412" s="48" t="s">
        <v>32</v>
      </c>
    </row>
    <row r="413" spans="1:33" s="30" customFormat="1" x14ac:dyDescent="0.25">
      <c r="A413" s="45" t="s">
        <v>883</v>
      </c>
      <c r="B413" s="62" t="s">
        <v>884</v>
      </c>
      <c r="C413" s="47" t="s">
        <v>31</v>
      </c>
      <c r="D413" s="48">
        <f t="shared" ref="D413:E419" si="173">SUM(I413,N413,S413,X413,AC413)</f>
        <v>22.640039014974398</v>
      </c>
      <c r="E413" s="48">
        <f t="shared" si="173"/>
        <v>22.644092234325814</v>
      </c>
      <c r="F413" s="42">
        <f t="shared" ref="F413:F419" si="174">E413-D413</f>
        <v>4.0532193514160042E-3</v>
      </c>
      <c r="G413" s="43">
        <f>F413/D413</f>
        <v>1.7902881477965455E-4</v>
      </c>
      <c r="H413" s="48" t="s">
        <v>32</v>
      </c>
      <c r="I413" s="50">
        <v>20.7646668175062</v>
      </c>
      <c r="J413" s="50">
        <v>20.7646668175062</v>
      </c>
      <c r="K413" s="48">
        <f t="shared" ref="K413:K419" si="175">J413-I413</f>
        <v>0</v>
      </c>
      <c r="L413" s="49">
        <f>K413/I413</f>
        <v>0</v>
      </c>
      <c r="M413" s="48" t="s">
        <v>32</v>
      </c>
      <c r="N413" s="48">
        <v>0</v>
      </c>
      <c r="O413" s="48">
        <v>0</v>
      </c>
      <c r="P413" s="48">
        <f>O413-N413</f>
        <v>0</v>
      </c>
      <c r="Q413" s="49">
        <v>0</v>
      </c>
      <c r="R413" s="48" t="s">
        <v>32</v>
      </c>
      <c r="S413" s="48">
        <v>0.89265510469323905</v>
      </c>
      <c r="T413" s="50">
        <v>0.89265510469323905</v>
      </c>
      <c r="U413" s="48">
        <f t="shared" ref="U413:U419" si="176">T413-S413</f>
        <v>0</v>
      </c>
      <c r="V413" s="49">
        <f>U413/S413</f>
        <v>0</v>
      </c>
      <c r="W413" s="48" t="s">
        <v>32</v>
      </c>
      <c r="X413" s="48">
        <v>0.34649999999999997</v>
      </c>
      <c r="Y413" s="50">
        <v>0.35055321935141598</v>
      </c>
      <c r="Z413" s="42">
        <f t="shared" ref="Z413:Z419" si="177">Y413-X413</f>
        <v>4.0532193514160042E-3</v>
      </c>
      <c r="AA413" s="43">
        <f>Z413/X413</f>
        <v>1.1697602745789334E-2</v>
      </c>
      <c r="AB413" s="48" t="s">
        <v>32</v>
      </c>
      <c r="AC413" s="48">
        <v>0.63621709277495897</v>
      </c>
      <c r="AD413" s="50">
        <v>0.63621709277495897</v>
      </c>
      <c r="AE413" s="48">
        <f t="shared" ref="AE413:AE419" si="178">AD413-AC413</f>
        <v>0</v>
      </c>
      <c r="AF413" s="49">
        <f>AE413/AC413</f>
        <v>0</v>
      </c>
      <c r="AG413" s="48" t="s">
        <v>32</v>
      </c>
    </row>
    <row r="414" spans="1:33" s="30" customFormat="1" x14ac:dyDescent="0.25">
      <c r="A414" s="45" t="s">
        <v>885</v>
      </c>
      <c r="B414" s="62" t="s">
        <v>886</v>
      </c>
      <c r="C414" s="47" t="s">
        <v>31</v>
      </c>
      <c r="D414" s="48">
        <f t="shared" si="173"/>
        <v>1769.534464271652</v>
      </c>
      <c r="E414" s="48">
        <f t="shared" si="173"/>
        <v>718.51316596791105</v>
      </c>
      <c r="F414" s="42">
        <f t="shared" si="174"/>
        <v>-1051.0212983037409</v>
      </c>
      <c r="G414" s="43">
        <f>F414/D414</f>
        <v>-0.59395356209484496</v>
      </c>
      <c r="H414" s="48" t="s">
        <v>32</v>
      </c>
      <c r="I414" s="50">
        <f>SUM(I415,I420,I419,I421,I422,I424,I423)</f>
        <v>1452.5083702426409</v>
      </c>
      <c r="J414" s="50">
        <f>SUM(J415,J420,J419,J421,J422,J424,J423)</f>
        <v>718.51316596791105</v>
      </c>
      <c r="K414" s="48">
        <f t="shared" si="175"/>
        <v>-733.99520427472987</v>
      </c>
      <c r="L414" s="49">
        <f>K414/I414</f>
        <v>-0.50532941448875524</v>
      </c>
      <c r="M414" s="48" t="s">
        <v>32</v>
      </c>
      <c r="N414" s="48">
        <v>0</v>
      </c>
      <c r="O414" s="50">
        <v>0</v>
      </c>
      <c r="P414" s="48">
        <f>O414-N414</f>
        <v>0</v>
      </c>
      <c r="Q414" s="49">
        <v>0</v>
      </c>
      <c r="R414" s="48" t="s">
        <v>32</v>
      </c>
      <c r="S414" s="48">
        <f>SUM(S415,S420,S419,S421,S422,S424,S423)</f>
        <v>111.59916021134819</v>
      </c>
      <c r="T414" s="50">
        <f>SUM(T415,T420,T419,T421,T422,T424,T423)</f>
        <v>0</v>
      </c>
      <c r="U414" s="48">
        <f t="shared" si="176"/>
        <v>-111.59916021134819</v>
      </c>
      <c r="V414" s="49">
        <f>U414/S414</f>
        <v>-1</v>
      </c>
      <c r="W414" s="48" t="s">
        <v>32</v>
      </c>
      <c r="X414" s="48">
        <v>100.0361480557427</v>
      </c>
      <c r="Y414" s="50">
        <v>0</v>
      </c>
      <c r="Z414" s="42">
        <f t="shared" si="177"/>
        <v>-100.0361480557427</v>
      </c>
      <c r="AA414" s="43">
        <f>Z414/X414</f>
        <v>-1</v>
      </c>
      <c r="AB414" s="48" t="s">
        <v>32</v>
      </c>
      <c r="AC414" s="48">
        <f>SUM(AC415,AC420,AC419,AC421,AC422,AC424,AC423)</f>
        <v>105.3907857619204</v>
      </c>
      <c r="AD414" s="50">
        <f>SUM(AD415,AD420,AD419,AD421,AD422,AD424,AD423)</f>
        <v>0</v>
      </c>
      <c r="AE414" s="48">
        <f t="shared" si="178"/>
        <v>-105.3907857619204</v>
      </c>
      <c r="AF414" s="49">
        <f>AE414/AC414</f>
        <v>-1</v>
      </c>
      <c r="AG414" s="48" t="s">
        <v>32</v>
      </c>
    </row>
    <row r="415" spans="1:33" s="30" customFormat="1" x14ac:dyDescent="0.25">
      <c r="A415" s="45" t="s">
        <v>887</v>
      </c>
      <c r="B415" s="66" t="s">
        <v>871</v>
      </c>
      <c r="C415" s="47" t="s">
        <v>31</v>
      </c>
      <c r="D415" s="48">
        <f t="shared" si="173"/>
        <v>847.78893819729797</v>
      </c>
      <c r="E415" s="48">
        <f t="shared" si="173"/>
        <v>672.829862690911</v>
      </c>
      <c r="F415" s="42">
        <f t="shared" si="174"/>
        <v>-174.95907550638697</v>
      </c>
      <c r="G415" s="43">
        <f>F415/D415</f>
        <v>-0.20637102894785633</v>
      </c>
      <c r="H415" s="48" t="s">
        <v>32</v>
      </c>
      <c r="I415" s="50">
        <f>SUM(I416,I417,I418)</f>
        <v>639.09694561756703</v>
      </c>
      <c r="J415" s="50">
        <f>SUM(J416,J417,J418)</f>
        <v>672.829862690911</v>
      </c>
      <c r="K415" s="48">
        <f t="shared" si="175"/>
        <v>33.73291707334397</v>
      </c>
      <c r="L415" s="49">
        <f>K415/I415</f>
        <v>5.2782159740643805E-2</v>
      </c>
      <c r="M415" s="48" t="s">
        <v>32</v>
      </c>
      <c r="N415" s="48">
        <f>SUM(N416,N417,N418)</f>
        <v>0</v>
      </c>
      <c r="O415" s="50">
        <f>SUM(O416,O417,O418)</f>
        <v>0</v>
      </c>
      <c r="P415" s="48">
        <f>O415-N415</f>
        <v>0</v>
      </c>
      <c r="Q415" s="49">
        <v>0</v>
      </c>
      <c r="R415" s="48" t="s">
        <v>32</v>
      </c>
      <c r="S415" s="48">
        <v>56.837184003418699</v>
      </c>
      <c r="T415" s="50">
        <v>0</v>
      </c>
      <c r="U415" s="48">
        <f t="shared" si="176"/>
        <v>-56.837184003418699</v>
      </c>
      <c r="V415" s="49">
        <f>U415/S415</f>
        <v>-1</v>
      </c>
      <c r="W415" s="48" t="s">
        <v>32</v>
      </c>
      <c r="X415" s="48">
        <v>75.702016628817006</v>
      </c>
      <c r="Y415" s="50">
        <v>0</v>
      </c>
      <c r="Z415" s="42">
        <f t="shared" si="177"/>
        <v>-75.702016628817006</v>
      </c>
      <c r="AA415" s="43">
        <f>Z415/X415</f>
        <v>-1</v>
      </c>
      <c r="AB415" s="48" t="s">
        <v>32</v>
      </c>
      <c r="AC415" s="48">
        <f>SUM(AC416,AC417,AC418)</f>
        <v>76.152791947495302</v>
      </c>
      <c r="AD415" s="50">
        <f>SUM(AD416,AD417,AD418)</f>
        <v>0</v>
      </c>
      <c r="AE415" s="48">
        <f t="shared" si="178"/>
        <v>-76.152791947495302</v>
      </c>
      <c r="AF415" s="49">
        <f>AE415/AC415</f>
        <v>-1</v>
      </c>
      <c r="AG415" s="48" t="s">
        <v>32</v>
      </c>
    </row>
    <row r="416" spans="1:33" s="30" customFormat="1" ht="31.5" x14ac:dyDescent="0.25">
      <c r="A416" s="45" t="s">
        <v>888</v>
      </c>
      <c r="B416" s="67" t="s">
        <v>36</v>
      </c>
      <c r="C416" s="47" t="s">
        <v>31</v>
      </c>
      <c r="D416" s="48">
        <f t="shared" si="173"/>
        <v>0</v>
      </c>
      <c r="E416" s="48">
        <f t="shared" si="173"/>
        <v>0</v>
      </c>
      <c r="F416" s="42">
        <f t="shared" si="174"/>
        <v>0</v>
      </c>
      <c r="G416" s="43">
        <v>0</v>
      </c>
      <c r="H416" s="48" t="s">
        <v>32</v>
      </c>
      <c r="I416" s="48">
        <v>0</v>
      </c>
      <c r="J416" s="50">
        <v>0</v>
      </c>
      <c r="K416" s="48">
        <f t="shared" si="175"/>
        <v>0</v>
      </c>
      <c r="L416" s="49">
        <v>0</v>
      </c>
      <c r="M416" s="48" t="s">
        <v>32</v>
      </c>
      <c r="N416" s="48">
        <v>0</v>
      </c>
      <c r="O416" s="48">
        <v>0</v>
      </c>
      <c r="P416" s="48">
        <f>O416-N416</f>
        <v>0</v>
      </c>
      <c r="Q416" s="49">
        <v>0</v>
      </c>
      <c r="R416" s="48" t="s">
        <v>32</v>
      </c>
      <c r="S416" s="48">
        <v>0</v>
      </c>
      <c r="T416" s="48">
        <v>0</v>
      </c>
      <c r="U416" s="48">
        <f t="shared" si="176"/>
        <v>0</v>
      </c>
      <c r="V416" s="49">
        <v>0</v>
      </c>
      <c r="W416" s="48" t="s">
        <v>32</v>
      </c>
      <c r="X416" s="48">
        <v>0</v>
      </c>
      <c r="Y416" s="48">
        <v>0</v>
      </c>
      <c r="Z416" s="42">
        <f t="shared" si="177"/>
        <v>0</v>
      </c>
      <c r="AA416" s="43">
        <v>0</v>
      </c>
      <c r="AB416" s="48" t="s">
        <v>32</v>
      </c>
      <c r="AC416" s="48">
        <v>0</v>
      </c>
      <c r="AD416" s="48">
        <v>0</v>
      </c>
      <c r="AE416" s="48">
        <f t="shared" si="178"/>
        <v>0</v>
      </c>
      <c r="AF416" s="49">
        <v>0</v>
      </c>
      <c r="AG416" s="48" t="s">
        <v>32</v>
      </c>
    </row>
    <row r="417" spans="1:33" s="30" customFormat="1" ht="31.5" x14ac:dyDescent="0.25">
      <c r="A417" s="45" t="s">
        <v>889</v>
      </c>
      <c r="B417" s="67" t="s">
        <v>41</v>
      </c>
      <c r="C417" s="47" t="s">
        <v>31</v>
      </c>
      <c r="D417" s="48">
        <f t="shared" si="173"/>
        <v>847.78893819729797</v>
      </c>
      <c r="E417" s="48">
        <f t="shared" si="173"/>
        <v>672.829862690911</v>
      </c>
      <c r="F417" s="42">
        <f t="shared" si="174"/>
        <v>-174.95907550638697</v>
      </c>
      <c r="G417" s="43">
        <f>F417/D417</f>
        <v>-0.20637102894785633</v>
      </c>
      <c r="H417" s="48" t="s">
        <v>32</v>
      </c>
      <c r="I417" s="50">
        <v>639.09694561756703</v>
      </c>
      <c r="J417" s="50">
        <v>672.829862690911</v>
      </c>
      <c r="K417" s="48">
        <f t="shared" si="175"/>
        <v>33.73291707334397</v>
      </c>
      <c r="L417" s="49">
        <f>K417/I417</f>
        <v>5.2782159740643805E-2</v>
      </c>
      <c r="M417" s="48" t="s">
        <v>32</v>
      </c>
      <c r="N417" s="48" t="s">
        <v>32</v>
      </c>
      <c r="O417" s="48" t="s">
        <v>32</v>
      </c>
      <c r="P417" s="48" t="s">
        <v>32</v>
      </c>
      <c r="Q417" s="49" t="s">
        <v>32</v>
      </c>
      <c r="R417" s="48" t="s">
        <v>32</v>
      </c>
      <c r="S417" s="48">
        <v>56.837184003418699</v>
      </c>
      <c r="T417" s="50">
        <v>0</v>
      </c>
      <c r="U417" s="48">
        <f t="shared" si="176"/>
        <v>-56.837184003418699</v>
      </c>
      <c r="V417" s="49">
        <f>U417/S417</f>
        <v>-1</v>
      </c>
      <c r="W417" s="48" t="s">
        <v>32</v>
      </c>
      <c r="X417" s="50">
        <v>75.702016628817006</v>
      </c>
      <c r="Y417" s="50">
        <v>0</v>
      </c>
      <c r="Z417" s="42">
        <f t="shared" si="177"/>
        <v>-75.702016628817006</v>
      </c>
      <c r="AA417" s="43">
        <f>Z417/X417</f>
        <v>-1</v>
      </c>
      <c r="AB417" s="48" t="s">
        <v>32</v>
      </c>
      <c r="AC417" s="48">
        <v>76.152791947495302</v>
      </c>
      <c r="AD417" s="50">
        <v>0</v>
      </c>
      <c r="AE417" s="48">
        <f t="shared" si="178"/>
        <v>-76.152791947495302</v>
      </c>
      <c r="AF417" s="49">
        <f>AE417/AC417</f>
        <v>-1</v>
      </c>
      <c r="AG417" s="48" t="s">
        <v>32</v>
      </c>
    </row>
    <row r="418" spans="1:33" s="30" customFormat="1" ht="31.5" x14ac:dyDescent="0.25">
      <c r="A418" s="45" t="s">
        <v>890</v>
      </c>
      <c r="B418" s="67" t="s">
        <v>44</v>
      </c>
      <c r="C418" s="47" t="s">
        <v>31</v>
      </c>
      <c r="D418" s="48">
        <f t="shared" si="173"/>
        <v>0</v>
      </c>
      <c r="E418" s="48">
        <f t="shared" si="173"/>
        <v>0</v>
      </c>
      <c r="F418" s="42">
        <f t="shared" si="174"/>
        <v>0</v>
      </c>
      <c r="G418" s="43">
        <v>0</v>
      </c>
      <c r="H418" s="48" t="s">
        <v>32</v>
      </c>
      <c r="I418" s="48">
        <v>0</v>
      </c>
      <c r="J418" s="50">
        <v>0</v>
      </c>
      <c r="K418" s="48">
        <f t="shared" si="175"/>
        <v>0</v>
      </c>
      <c r="L418" s="49">
        <v>0</v>
      </c>
      <c r="M418" s="48" t="s">
        <v>32</v>
      </c>
      <c r="N418" s="48">
        <v>0</v>
      </c>
      <c r="O418" s="48">
        <v>0</v>
      </c>
      <c r="P418" s="48">
        <f>O418-N418</f>
        <v>0</v>
      </c>
      <c r="Q418" s="49">
        <v>0</v>
      </c>
      <c r="R418" s="48" t="s">
        <v>32</v>
      </c>
      <c r="S418" s="48">
        <v>0</v>
      </c>
      <c r="T418" s="48">
        <v>0</v>
      </c>
      <c r="U418" s="48">
        <f t="shared" si="176"/>
        <v>0</v>
      </c>
      <c r="V418" s="49">
        <v>0</v>
      </c>
      <c r="W418" s="48" t="s">
        <v>32</v>
      </c>
      <c r="X418" s="48">
        <v>0</v>
      </c>
      <c r="Y418" s="48">
        <v>0</v>
      </c>
      <c r="Z418" s="42">
        <f t="shared" si="177"/>
        <v>0</v>
      </c>
      <c r="AA418" s="43">
        <v>0</v>
      </c>
      <c r="AB418" s="48" t="s">
        <v>32</v>
      </c>
      <c r="AC418" s="48">
        <v>0</v>
      </c>
      <c r="AD418" s="48">
        <v>0</v>
      </c>
      <c r="AE418" s="48">
        <f t="shared" si="178"/>
        <v>0</v>
      </c>
      <c r="AF418" s="49">
        <v>0</v>
      </c>
      <c r="AG418" s="48" t="s">
        <v>32</v>
      </c>
    </row>
    <row r="419" spans="1:33" s="30" customFormat="1" x14ac:dyDescent="0.25">
      <c r="A419" s="45" t="s">
        <v>891</v>
      </c>
      <c r="B419" s="66" t="s">
        <v>614</v>
      </c>
      <c r="C419" s="47" t="s">
        <v>31</v>
      </c>
      <c r="D419" s="48">
        <f t="shared" si="173"/>
        <v>0</v>
      </c>
      <c r="E419" s="48">
        <f t="shared" si="173"/>
        <v>0</v>
      </c>
      <c r="F419" s="42">
        <f t="shared" si="174"/>
        <v>0</v>
      </c>
      <c r="G419" s="43">
        <v>0</v>
      </c>
      <c r="H419" s="48" t="s">
        <v>32</v>
      </c>
      <c r="I419" s="48">
        <v>0</v>
      </c>
      <c r="J419" s="50">
        <v>0</v>
      </c>
      <c r="K419" s="48">
        <f t="shared" si="175"/>
        <v>0</v>
      </c>
      <c r="L419" s="49">
        <v>0</v>
      </c>
      <c r="M419" s="48" t="s">
        <v>32</v>
      </c>
      <c r="N419" s="48">
        <v>0</v>
      </c>
      <c r="O419" s="48">
        <v>0</v>
      </c>
      <c r="P419" s="48">
        <f>O419-N419</f>
        <v>0</v>
      </c>
      <c r="Q419" s="49">
        <v>0</v>
      </c>
      <c r="R419" s="48" t="s">
        <v>32</v>
      </c>
      <c r="S419" s="48">
        <v>0</v>
      </c>
      <c r="T419" s="48">
        <v>0</v>
      </c>
      <c r="U419" s="48">
        <f t="shared" si="176"/>
        <v>0</v>
      </c>
      <c r="V419" s="49">
        <v>0</v>
      </c>
      <c r="W419" s="48" t="s">
        <v>32</v>
      </c>
      <c r="X419" s="48">
        <v>0</v>
      </c>
      <c r="Y419" s="48">
        <v>0</v>
      </c>
      <c r="Z419" s="42">
        <f t="shared" si="177"/>
        <v>0</v>
      </c>
      <c r="AA419" s="43">
        <v>0</v>
      </c>
      <c r="AB419" s="48" t="s">
        <v>32</v>
      </c>
      <c r="AC419" s="48">
        <v>0</v>
      </c>
      <c r="AD419" s="48">
        <v>0</v>
      </c>
      <c r="AE419" s="48">
        <f t="shared" si="178"/>
        <v>0</v>
      </c>
      <c r="AF419" s="49">
        <v>0</v>
      </c>
      <c r="AG419" s="48" t="s">
        <v>32</v>
      </c>
    </row>
    <row r="420" spans="1:33" s="30" customFormat="1" x14ac:dyDescent="0.25">
      <c r="A420" s="45" t="s">
        <v>892</v>
      </c>
      <c r="B420" s="66" t="s">
        <v>617</v>
      </c>
      <c r="C420" s="47" t="s">
        <v>31</v>
      </c>
      <c r="D420" s="48" t="s">
        <v>32</v>
      </c>
      <c r="E420" s="48" t="s">
        <v>32</v>
      </c>
      <c r="F420" s="48" t="s">
        <v>32</v>
      </c>
      <c r="G420" s="49" t="s">
        <v>32</v>
      </c>
      <c r="H420" s="48" t="s">
        <v>32</v>
      </c>
      <c r="I420" s="50" t="s">
        <v>32</v>
      </c>
      <c r="J420" s="50" t="s">
        <v>32</v>
      </c>
      <c r="K420" s="50" t="s">
        <v>32</v>
      </c>
      <c r="L420" s="50" t="s">
        <v>32</v>
      </c>
      <c r="M420" s="48" t="s">
        <v>32</v>
      </c>
      <c r="N420" s="48" t="s">
        <v>32</v>
      </c>
      <c r="O420" s="50" t="s">
        <v>32</v>
      </c>
      <c r="P420" s="48" t="s">
        <v>32</v>
      </c>
      <c r="Q420" s="49" t="s">
        <v>32</v>
      </c>
      <c r="R420" s="48" t="s">
        <v>32</v>
      </c>
      <c r="S420" s="50" t="s">
        <v>32</v>
      </c>
      <c r="T420" s="50" t="s">
        <v>32</v>
      </c>
      <c r="U420" s="50" t="s">
        <v>32</v>
      </c>
      <c r="V420" s="50" t="s">
        <v>32</v>
      </c>
      <c r="W420" s="48" t="s">
        <v>32</v>
      </c>
      <c r="X420" s="50" t="s">
        <v>32</v>
      </c>
      <c r="Y420" s="50" t="s">
        <v>32</v>
      </c>
      <c r="Z420" s="50" t="s">
        <v>32</v>
      </c>
      <c r="AA420" s="50" t="s">
        <v>32</v>
      </c>
      <c r="AB420" s="48" t="s">
        <v>32</v>
      </c>
      <c r="AC420" s="50" t="s">
        <v>32</v>
      </c>
      <c r="AD420" s="50" t="s">
        <v>32</v>
      </c>
      <c r="AE420" s="50" t="s">
        <v>32</v>
      </c>
      <c r="AF420" s="50" t="s">
        <v>32</v>
      </c>
      <c r="AG420" s="48" t="s">
        <v>32</v>
      </c>
    </row>
    <row r="421" spans="1:33" s="30" customFormat="1" x14ac:dyDescent="0.25">
      <c r="A421" s="45" t="s">
        <v>893</v>
      </c>
      <c r="B421" s="66" t="s">
        <v>620</v>
      </c>
      <c r="C421" s="47" t="s">
        <v>31</v>
      </c>
      <c r="D421" s="48">
        <f>SUM(I421,N421,S421,X421,AC421)</f>
        <v>0</v>
      </c>
      <c r="E421" s="48">
        <f>SUM(J421,O421,T421,Y421,AD421)</f>
        <v>0</v>
      </c>
      <c r="F421" s="42">
        <f>E421-D421</f>
        <v>0</v>
      </c>
      <c r="G421" s="43">
        <v>0</v>
      </c>
      <c r="H421" s="48" t="s">
        <v>32</v>
      </c>
      <c r="I421" s="48">
        <v>0</v>
      </c>
      <c r="J421" s="50">
        <v>0</v>
      </c>
      <c r="K421" s="48">
        <f>J421-I421</f>
        <v>0</v>
      </c>
      <c r="L421" s="49">
        <v>0</v>
      </c>
      <c r="M421" s="48" t="s">
        <v>32</v>
      </c>
      <c r="N421" s="48">
        <v>0</v>
      </c>
      <c r="O421" s="48">
        <v>0</v>
      </c>
      <c r="P421" s="48">
        <f>O421-N421</f>
        <v>0</v>
      </c>
      <c r="Q421" s="49">
        <v>0</v>
      </c>
      <c r="R421" s="48" t="s">
        <v>32</v>
      </c>
      <c r="S421" s="48">
        <v>0</v>
      </c>
      <c r="T421" s="48">
        <v>0</v>
      </c>
      <c r="U421" s="48">
        <f>T421-S421</f>
        <v>0</v>
      </c>
      <c r="V421" s="49">
        <v>0</v>
      </c>
      <c r="W421" s="48" t="s">
        <v>32</v>
      </c>
      <c r="X421" s="48">
        <v>0</v>
      </c>
      <c r="Y421" s="48">
        <v>0</v>
      </c>
      <c r="Z421" s="42">
        <f>Y421-X421</f>
        <v>0</v>
      </c>
      <c r="AA421" s="43">
        <v>0</v>
      </c>
      <c r="AB421" s="48" t="s">
        <v>32</v>
      </c>
      <c r="AC421" s="48">
        <v>0</v>
      </c>
      <c r="AD421" s="48">
        <v>0</v>
      </c>
      <c r="AE421" s="48">
        <f>AD421-AC421</f>
        <v>0</v>
      </c>
      <c r="AF421" s="49">
        <v>0</v>
      </c>
      <c r="AG421" s="48" t="s">
        <v>32</v>
      </c>
    </row>
    <row r="422" spans="1:33" s="30" customFormat="1" x14ac:dyDescent="0.25">
      <c r="A422" s="45" t="s">
        <v>894</v>
      </c>
      <c r="B422" s="66" t="s">
        <v>629</v>
      </c>
      <c r="C422" s="47" t="s">
        <v>31</v>
      </c>
      <c r="D422" s="48" t="s">
        <v>32</v>
      </c>
      <c r="E422" s="48" t="s">
        <v>32</v>
      </c>
      <c r="F422" s="48" t="s">
        <v>32</v>
      </c>
      <c r="G422" s="49" t="s">
        <v>32</v>
      </c>
      <c r="H422" s="48" t="s">
        <v>32</v>
      </c>
      <c r="I422" s="50" t="s">
        <v>32</v>
      </c>
      <c r="J422" s="50" t="s">
        <v>32</v>
      </c>
      <c r="K422" s="50" t="s">
        <v>32</v>
      </c>
      <c r="L422" s="50" t="s">
        <v>32</v>
      </c>
      <c r="M422" s="48" t="s">
        <v>32</v>
      </c>
      <c r="N422" s="48" t="s">
        <v>32</v>
      </c>
      <c r="O422" s="50" t="s">
        <v>32</v>
      </c>
      <c r="P422" s="48" t="s">
        <v>32</v>
      </c>
      <c r="Q422" s="49" t="s">
        <v>32</v>
      </c>
      <c r="R422" s="48" t="s">
        <v>32</v>
      </c>
      <c r="S422" s="50" t="s">
        <v>32</v>
      </c>
      <c r="T422" s="50" t="s">
        <v>32</v>
      </c>
      <c r="U422" s="50" t="s">
        <v>32</v>
      </c>
      <c r="V422" s="50" t="s">
        <v>32</v>
      </c>
      <c r="W422" s="48" t="s">
        <v>32</v>
      </c>
      <c r="X422" s="50" t="s">
        <v>32</v>
      </c>
      <c r="Y422" s="50" t="s">
        <v>32</v>
      </c>
      <c r="Z422" s="50" t="s">
        <v>32</v>
      </c>
      <c r="AA422" s="50" t="s">
        <v>32</v>
      </c>
      <c r="AB422" s="48" t="s">
        <v>32</v>
      </c>
      <c r="AC422" s="50" t="s">
        <v>32</v>
      </c>
      <c r="AD422" s="50" t="s">
        <v>32</v>
      </c>
      <c r="AE422" s="50" t="s">
        <v>32</v>
      </c>
      <c r="AF422" s="50" t="s">
        <v>32</v>
      </c>
      <c r="AG422" s="48" t="s">
        <v>32</v>
      </c>
    </row>
    <row r="423" spans="1:33" s="30" customFormat="1" x14ac:dyDescent="0.25">
      <c r="A423" s="45" t="s">
        <v>895</v>
      </c>
      <c r="B423" s="66" t="s">
        <v>632</v>
      </c>
      <c r="C423" s="47" t="s">
        <v>31</v>
      </c>
      <c r="D423" s="48">
        <f>SUM(I423,N423,S423,X423,AC423)</f>
        <v>921.7455260743543</v>
      </c>
      <c r="E423" s="48">
        <f>SUM(J423,O423,T423,Y423,AD423)</f>
        <v>45.683303277</v>
      </c>
      <c r="F423" s="42">
        <f>E423-D423</f>
        <v>-876.06222279735425</v>
      </c>
      <c r="G423" s="43">
        <f>F423/D423</f>
        <v>-0.95043826958231969</v>
      </c>
      <c r="H423" s="48" t="s">
        <v>32</v>
      </c>
      <c r="I423" s="48">
        <v>813.41142462507401</v>
      </c>
      <c r="J423" s="48">
        <v>45.683303277</v>
      </c>
      <c r="K423" s="48">
        <f>J423-I423</f>
        <v>-767.72812134807396</v>
      </c>
      <c r="L423" s="49">
        <f>K423/I423</f>
        <v>-0.94383739655727494</v>
      </c>
      <c r="M423" s="48" t="s">
        <v>32</v>
      </c>
      <c r="N423" s="48">
        <v>0</v>
      </c>
      <c r="O423" s="48">
        <v>0</v>
      </c>
      <c r="P423" s="48">
        <f>O423-N423</f>
        <v>0</v>
      </c>
      <c r="Q423" s="49">
        <v>0</v>
      </c>
      <c r="R423" s="48" t="s">
        <v>32</v>
      </c>
      <c r="S423" s="48">
        <v>54.7619762079295</v>
      </c>
      <c r="T423" s="48">
        <v>0</v>
      </c>
      <c r="U423" s="48">
        <f>T423-S423</f>
        <v>-54.7619762079295</v>
      </c>
      <c r="V423" s="49">
        <v>-1</v>
      </c>
      <c r="W423" s="48" t="s">
        <v>32</v>
      </c>
      <c r="X423" s="48">
        <v>24.334131426925701</v>
      </c>
      <c r="Y423" s="48">
        <v>0</v>
      </c>
      <c r="Z423" s="42">
        <f>Y423-X423</f>
        <v>-24.334131426925701</v>
      </c>
      <c r="AA423" s="43">
        <f>Z423/X423</f>
        <v>-1</v>
      </c>
      <c r="AB423" s="48" t="s">
        <v>32</v>
      </c>
      <c r="AC423" s="48">
        <v>29.237993814425099</v>
      </c>
      <c r="AD423" s="48">
        <v>0</v>
      </c>
      <c r="AE423" s="48">
        <f>AD423-AC423</f>
        <v>-29.237993814425099</v>
      </c>
      <c r="AF423" s="49">
        <f>AE423/AC423</f>
        <v>-1</v>
      </c>
      <c r="AG423" s="48" t="s">
        <v>32</v>
      </c>
    </row>
    <row r="424" spans="1:33" s="30" customFormat="1" ht="31.5" x14ac:dyDescent="0.25">
      <c r="A424" s="45" t="s">
        <v>896</v>
      </c>
      <c r="B424" s="66" t="s">
        <v>635</v>
      </c>
      <c r="C424" s="47" t="s">
        <v>31</v>
      </c>
      <c r="D424" s="48" t="s">
        <v>32</v>
      </c>
      <c r="E424" s="48" t="s">
        <v>32</v>
      </c>
      <c r="F424" s="48" t="s">
        <v>32</v>
      </c>
      <c r="G424" s="49" t="s">
        <v>32</v>
      </c>
      <c r="H424" s="48" t="s">
        <v>32</v>
      </c>
      <c r="I424" s="50" t="s">
        <v>32</v>
      </c>
      <c r="J424" s="50" t="s">
        <v>32</v>
      </c>
      <c r="K424" s="50" t="s">
        <v>32</v>
      </c>
      <c r="L424" s="50" t="s">
        <v>32</v>
      </c>
      <c r="M424" s="48" t="s">
        <v>32</v>
      </c>
      <c r="N424" s="48" t="s">
        <v>32</v>
      </c>
      <c r="O424" s="50" t="s">
        <v>32</v>
      </c>
      <c r="P424" s="48" t="s">
        <v>32</v>
      </c>
      <c r="Q424" s="49" t="s">
        <v>32</v>
      </c>
      <c r="R424" s="48" t="s">
        <v>32</v>
      </c>
      <c r="S424" s="50" t="s">
        <v>32</v>
      </c>
      <c r="T424" s="50" t="s">
        <v>32</v>
      </c>
      <c r="U424" s="50" t="s">
        <v>32</v>
      </c>
      <c r="V424" s="50" t="s">
        <v>32</v>
      </c>
      <c r="W424" s="48" t="s">
        <v>32</v>
      </c>
      <c r="X424" s="50" t="s">
        <v>32</v>
      </c>
      <c r="Y424" s="50" t="s">
        <v>32</v>
      </c>
      <c r="Z424" s="50" t="s">
        <v>32</v>
      </c>
      <c r="AA424" s="50" t="s">
        <v>32</v>
      </c>
      <c r="AB424" s="48" t="s">
        <v>32</v>
      </c>
      <c r="AC424" s="50" t="s">
        <v>32</v>
      </c>
      <c r="AD424" s="50" t="s">
        <v>32</v>
      </c>
      <c r="AE424" s="50" t="s">
        <v>32</v>
      </c>
      <c r="AF424" s="50" t="s">
        <v>32</v>
      </c>
      <c r="AG424" s="48" t="s">
        <v>32</v>
      </c>
    </row>
    <row r="425" spans="1:33" s="30" customFormat="1" x14ac:dyDescent="0.25">
      <c r="A425" s="45" t="s">
        <v>897</v>
      </c>
      <c r="B425" s="140" t="s">
        <v>64</v>
      </c>
      <c r="C425" s="47" t="s">
        <v>31</v>
      </c>
      <c r="D425" s="48" t="s">
        <v>32</v>
      </c>
      <c r="E425" s="48" t="s">
        <v>32</v>
      </c>
      <c r="F425" s="48" t="s">
        <v>32</v>
      </c>
      <c r="G425" s="49" t="s">
        <v>32</v>
      </c>
      <c r="H425" s="48" t="s">
        <v>32</v>
      </c>
      <c r="I425" s="50" t="s">
        <v>32</v>
      </c>
      <c r="J425" s="50" t="s">
        <v>32</v>
      </c>
      <c r="K425" s="50" t="s">
        <v>32</v>
      </c>
      <c r="L425" s="50" t="s">
        <v>32</v>
      </c>
      <c r="M425" s="48" t="s">
        <v>32</v>
      </c>
      <c r="N425" s="48" t="s">
        <v>32</v>
      </c>
      <c r="O425" s="50" t="s">
        <v>32</v>
      </c>
      <c r="P425" s="48" t="s">
        <v>32</v>
      </c>
      <c r="Q425" s="49" t="s">
        <v>32</v>
      </c>
      <c r="R425" s="48" t="s">
        <v>32</v>
      </c>
      <c r="S425" s="50" t="s">
        <v>32</v>
      </c>
      <c r="T425" s="50" t="s">
        <v>32</v>
      </c>
      <c r="U425" s="50" t="s">
        <v>32</v>
      </c>
      <c r="V425" s="50" t="s">
        <v>32</v>
      </c>
      <c r="W425" s="48" t="s">
        <v>32</v>
      </c>
      <c r="X425" s="50" t="s">
        <v>32</v>
      </c>
      <c r="Y425" s="50" t="s">
        <v>32</v>
      </c>
      <c r="Z425" s="50" t="s">
        <v>32</v>
      </c>
      <c r="AA425" s="50" t="s">
        <v>32</v>
      </c>
      <c r="AB425" s="48" t="s">
        <v>32</v>
      </c>
      <c r="AC425" s="50" t="s">
        <v>32</v>
      </c>
      <c r="AD425" s="50" t="s">
        <v>32</v>
      </c>
      <c r="AE425" s="50" t="s">
        <v>32</v>
      </c>
      <c r="AF425" s="50" t="s">
        <v>32</v>
      </c>
      <c r="AG425" s="48" t="s">
        <v>32</v>
      </c>
    </row>
    <row r="426" spans="1:33" s="30" customFormat="1" x14ac:dyDescent="0.25">
      <c r="A426" s="45" t="s">
        <v>898</v>
      </c>
      <c r="B426" s="140" t="s">
        <v>66</v>
      </c>
      <c r="C426" s="47" t="s">
        <v>31</v>
      </c>
      <c r="D426" s="48" t="s">
        <v>32</v>
      </c>
      <c r="E426" s="48" t="s">
        <v>32</v>
      </c>
      <c r="F426" s="48" t="s">
        <v>32</v>
      </c>
      <c r="G426" s="49" t="s">
        <v>32</v>
      </c>
      <c r="H426" s="48" t="s">
        <v>32</v>
      </c>
      <c r="I426" s="50" t="s">
        <v>32</v>
      </c>
      <c r="J426" s="50" t="s">
        <v>32</v>
      </c>
      <c r="K426" s="50" t="s">
        <v>32</v>
      </c>
      <c r="L426" s="50" t="s">
        <v>32</v>
      </c>
      <c r="M426" s="48" t="s">
        <v>32</v>
      </c>
      <c r="N426" s="48" t="s">
        <v>32</v>
      </c>
      <c r="O426" s="50" t="s">
        <v>32</v>
      </c>
      <c r="P426" s="48" t="s">
        <v>32</v>
      </c>
      <c r="Q426" s="49" t="s">
        <v>32</v>
      </c>
      <c r="R426" s="48" t="s">
        <v>32</v>
      </c>
      <c r="S426" s="50" t="s">
        <v>32</v>
      </c>
      <c r="T426" s="50" t="s">
        <v>32</v>
      </c>
      <c r="U426" s="50" t="s">
        <v>32</v>
      </c>
      <c r="V426" s="50" t="s">
        <v>32</v>
      </c>
      <c r="W426" s="48" t="s">
        <v>32</v>
      </c>
      <c r="X426" s="50" t="s">
        <v>32</v>
      </c>
      <c r="Y426" s="50" t="s">
        <v>32</v>
      </c>
      <c r="Z426" s="50" t="s">
        <v>32</v>
      </c>
      <c r="AA426" s="50" t="s">
        <v>32</v>
      </c>
      <c r="AB426" s="48" t="s">
        <v>32</v>
      </c>
      <c r="AC426" s="50" t="s">
        <v>32</v>
      </c>
      <c r="AD426" s="50" t="s">
        <v>32</v>
      </c>
      <c r="AE426" s="50" t="s">
        <v>32</v>
      </c>
      <c r="AF426" s="50" t="s">
        <v>32</v>
      </c>
      <c r="AG426" s="48" t="s">
        <v>32</v>
      </c>
    </row>
    <row r="427" spans="1:33" s="30" customFormat="1" x14ac:dyDescent="0.25">
      <c r="A427" s="45" t="s">
        <v>47</v>
      </c>
      <c r="B427" s="64" t="s">
        <v>899</v>
      </c>
      <c r="C427" s="47" t="s">
        <v>31</v>
      </c>
      <c r="D427" s="48">
        <f t="shared" ref="D427:D442" si="179">SUM(I427,N427,S427,X427,AC427)</f>
        <v>0</v>
      </c>
      <c r="E427" s="48">
        <f t="shared" ref="E427:E442" si="180">SUM(J427,O427,T427,Y427,AD427)</f>
        <v>0</v>
      </c>
      <c r="F427" s="42">
        <f t="shared" ref="F427:F442" si="181">E427-D427</f>
        <v>0</v>
      </c>
      <c r="G427" s="43">
        <v>0</v>
      </c>
      <c r="H427" s="48" t="s">
        <v>32</v>
      </c>
      <c r="I427" s="48">
        <v>0</v>
      </c>
      <c r="J427" s="50">
        <v>0</v>
      </c>
      <c r="K427" s="48">
        <f t="shared" ref="K427:K442" si="182">J427-I427</f>
        <v>0</v>
      </c>
      <c r="L427" s="49">
        <v>0</v>
      </c>
      <c r="M427" s="48" t="s">
        <v>32</v>
      </c>
      <c r="N427" s="48">
        <v>0</v>
      </c>
      <c r="O427" s="48">
        <v>0</v>
      </c>
      <c r="P427" s="48">
        <f t="shared" ref="P427:P442" si="183">O427-N427</f>
        <v>0</v>
      </c>
      <c r="Q427" s="49">
        <v>0</v>
      </c>
      <c r="R427" s="48" t="s">
        <v>32</v>
      </c>
      <c r="S427" s="48">
        <v>0</v>
      </c>
      <c r="T427" s="48">
        <v>0</v>
      </c>
      <c r="U427" s="48">
        <f t="shared" ref="U427:U442" si="184">T427-S427</f>
        <v>0</v>
      </c>
      <c r="V427" s="49">
        <v>0</v>
      </c>
      <c r="W427" s="48" t="s">
        <v>32</v>
      </c>
      <c r="X427" s="48">
        <v>0</v>
      </c>
      <c r="Y427" s="48">
        <v>0</v>
      </c>
      <c r="Z427" s="42">
        <f t="shared" ref="Z427:Z442" si="185">Y427-X427</f>
        <v>0</v>
      </c>
      <c r="AA427" s="43">
        <v>0</v>
      </c>
      <c r="AB427" s="48" t="s">
        <v>32</v>
      </c>
      <c r="AC427" s="48">
        <v>0</v>
      </c>
      <c r="AD427" s="48">
        <v>0</v>
      </c>
      <c r="AE427" s="48">
        <f t="shared" ref="AE427:AE442" si="186">AD427-AC427</f>
        <v>0</v>
      </c>
      <c r="AF427" s="49">
        <v>0</v>
      </c>
      <c r="AG427" s="48" t="s">
        <v>32</v>
      </c>
    </row>
    <row r="428" spans="1:33" s="30" customFormat="1" x14ac:dyDescent="0.25">
      <c r="A428" s="45" t="s">
        <v>49</v>
      </c>
      <c r="B428" s="64" t="s">
        <v>900</v>
      </c>
      <c r="C428" s="47" t="s">
        <v>31</v>
      </c>
      <c r="D428" s="48">
        <f t="shared" si="179"/>
        <v>1003.6092540757494</v>
      </c>
      <c r="E428" s="48">
        <f t="shared" si="180"/>
        <v>722.46379783999998</v>
      </c>
      <c r="F428" s="42">
        <f t="shared" si="181"/>
        <v>-281.14545623574941</v>
      </c>
      <c r="G428" s="43">
        <f>F428/D428</f>
        <v>-0.28013438008267849</v>
      </c>
      <c r="H428" s="48" t="s">
        <v>32</v>
      </c>
      <c r="I428" s="48">
        <v>631.48585301231606</v>
      </c>
      <c r="J428" s="51">
        <v>457.06188642000001</v>
      </c>
      <c r="K428" s="48">
        <f t="shared" si="182"/>
        <v>-174.42396659231605</v>
      </c>
      <c r="L428" s="49">
        <f>K428/I428</f>
        <v>-0.27621199391922752</v>
      </c>
      <c r="M428" s="48" t="s">
        <v>32</v>
      </c>
      <c r="N428" s="48">
        <v>9.5961291899999992</v>
      </c>
      <c r="O428" s="51">
        <v>5.5927920999999996</v>
      </c>
      <c r="P428" s="48">
        <f t="shared" si="183"/>
        <v>-4.0033370899999996</v>
      </c>
      <c r="Q428" s="49">
        <f>P428/N428</f>
        <v>-0.417182492100234</v>
      </c>
      <c r="R428" s="141" t="s">
        <v>32</v>
      </c>
      <c r="S428" s="48">
        <v>215.352800997</v>
      </c>
      <c r="T428" s="51">
        <v>164.19478660999999</v>
      </c>
      <c r="U428" s="48">
        <f t="shared" si="184"/>
        <v>-51.158014387000009</v>
      </c>
      <c r="V428" s="49">
        <f>U428/S428</f>
        <v>-0.23755444159610756</v>
      </c>
      <c r="W428" s="48" t="s">
        <v>32</v>
      </c>
      <c r="X428" s="48">
        <v>60.754805161666702</v>
      </c>
      <c r="Y428" s="51">
        <v>38.04553318</v>
      </c>
      <c r="Z428" s="42">
        <f t="shared" si="185"/>
        <v>-22.709271981666703</v>
      </c>
      <c r="AA428" s="43">
        <f>Z428/X428</f>
        <v>-0.37378561121606785</v>
      </c>
      <c r="AB428" s="48" t="s">
        <v>32</v>
      </c>
      <c r="AC428" s="48">
        <v>86.419665714766595</v>
      </c>
      <c r="AD428" s="51">
        <v>57.56879953</v>
      </c>
      <c r="AE428" s="48">
        <f t="shared" si="186"/>
        <v>-28.850866184766595</v>
      </c>
      <c r="AF428" s="49">
        <f>AE428/AC428</f>
        <v>-0.33384607480420775</v>
      </c>
      <c r="AG428" s="48" t="s">
        <v>32</v>
      </c>
    </row>
    <row r="429" spans="1:33" s="30" customFormat="1" x14ac:dyDescent="0.25">
      <c r="A429" s="45" t="s">
        <v>901</v>
      </c>
      <c r="B429" s="62" t="s">
        <v>902</v>
      </c>
      <c r="C429" s="47" t="s">
        <v>31</v>
      </c>
      <c r="D429" s="48">
        <f t="shared" si="179"/>
        <v>0</v>
      </c>
      <c r="E429" s="48">
        <f t="shared" si="180"/>
        <v>0</v>
      </c>
      <c r="F429" s="42">
        <f t="shared" si="181"/>
        <v>0</v>
      </c>
      <c r="G429" s="43">
        <v>0</v>
      </c>
      <c r="H429" s="48" t="s">
        <v>32</v>
      </c>
      <c r="I429" s="48">
        <v>0</v>
      </c>
      <c r="J429" s="50">
        <v>0</v>
      </c>
      <c r="K429" s="48">
        <f t="shared" si="182"/>
        <v>0</v>
      </c>
      <c r="L429" s="49">
        <v>0</v>
      </c>
      <c r="M429" s="48" t="s">
        <v>32</v>
      </c>
      <c r="N429" s="48">
        <v>0</v>
      </c>
      <c r="O429" s="48">
        <v>0</v>
      </c>
      <c r="P429" s="48">
        <f t="shared" si="183"/>
        <v>0</v>
      </c>
      <c r="Q429" s="49">
        <v>0</v>
      </c>
      <c r="R429" s="48" t="s">
        <v>32</v>
      </c>
      <c r="S429" s="48">
        <v>0</v>
      </c>
      <c r="T429" s="48">
        <v>0</v>
      </c>
      <c r="U429" s="48">
        <f t="shared" si="184"/>
        <v>0</v>
      </c>
      <c r="V429" s="49">
        <v>0</v>
      </c>
      <c r="W429" s="48" t="s">
        <v>32</v>
      </c>
      <c r="X429" s="48">
        <v>0</v>
      </c>
      <c r="Y429" s="48">
        <v>0</v>
      </c>
      <c r="Z429" s="42">
        <f t="shared" si="185"/>
        <v>0</v>
      </c>
      <c r="AA429" s="43">
        <v>0</v>
      </c>
      <c r="AB429" s="48" t="s">
        <v>32</v>
      </c>
      <c r="AC429" s="48">
        <v>0</v>
      </c>
      <c r="AD429" s="48">
        <v>0</v>
      </c>
      <c r="AE429" s="48">
        <f t="shared" si="186"/>
        <v>0</v>
      </c>
      <c r="AF429" s="49">
        <v>0</v>
      </c>
      <c r="AG429" s="48" t="s">
        <v>32</v>
      </c>
    </row>
    <row r="430" spans="1:33" s="30" customFormat="1" x14ac:dyDescent="0.25">
      <c r="A430" s="45" t="s">
        <v>903</v>
      </c>
      <c r="B430" s="62" t="s">
        <v>904</v>
      </c>
      <c r="C430" s="47" t="s">
        <v>31</v>
      </c>
      <c r="D430" s="48">
        <f t="shared" si="179"/>
        <v>37.986018868333304</v>
      </c>
      <c r="E430" s="48">
        <f t="shared" si="180"/>
        <v>35.493527700000001</v>
      </c>
      <c r="F430" s="42">
        <f t="shared" si="181"/>
        <v>-2.4924911683333022</v>
      </c>
      <c r="G430" s="43">
        <f>F430/D430</f>
        <v>-6.5616014591388119E-2</v>
      </c>
      <c r="H430" s="48" t="s">
        <v>32</v>
      </c>
      <c r="I430" s="48">
        <v>0</v>
      </c>
      <c r="J430" s="50">
        <v>0</v>
      </c>
      <c r="K430" s="48">
        <f t="shared" si="182"/>
        <v>0</v>
      </c>
      <c r="L430" s="49">
        <v>0</v>
      </c>
      <c r="M430" s="48" t="s">
        <v>32</v>
      </c>
      <c r="N430" s="48">
        <v>0</v>
      </c>
      <c r="O430" s="48">
        <v>0</v>
      </c>
      <c r="P430" s="48">
        <f t="shared" si="183"/>
        <v>0</v>
      </c>
      <c r="Q430" s="49">
        <v>0</v>
      </c>
      <c r="R430" s="48" t="s">
        <v>32</v>
      </c>
      <c r="S430" s="48">
        <v>37.986018868333304</v>
      </c>
      <c r="T430" s="48">
        <v>35.493527700000001</v>
      </c>
      <c r="U430" s="48">
        <f t="shared" si="184"/>
        <v>-2.4924911683333022</v>
      </c>
      <c r="V430" s="49">
        <f>U430/S430</f>
        <v>-6.5616014591388119E-2</v>
      </c>
      <c r="W430" s="48" t="s">
        <v>32</v>
      </c>
      <c r="X430" s="48">
        <v>0</v>
      </c>
      <c r="Y430" s="48">
        <v>0</v>
      </c>
      <c r="Z430" s="42">
        <f t="shared" si="185"/>
        <v>0</v>
      </c>
      <c r="AA430" s="43">
        <v>0</v>
      </c>
      <c r="AB430" s="48" t="s">
        <v>32</v>
      </c>
      <c r="AC430" s="48">
        <v>0</v>
      </c>
      <c r="AD430" s="48">
        <v>0</v>
      </c>
      <c r="AE430" s="48">
        <f t="shared" si="186"/>
        <v>0</v>
      </c>
      <c r="AF430" s="49">
        <v>0</v>
      </c>
      <c r="AG430" s="48" t="s">
        <v>32</v>
      </c>
    </row>
    <row r="431" spans="1:33" s="30" customFormat="1" ht="409.5" x14ac:dyDescent="0.25">
      <c r="A431" s="45" t="s">
        <v>72</v>
      </c>
      <c r="B431" s="142" t="s">
        <v>905</v>
      </c>
      <c r="C431" s="47" t="s">
        <v>31</v>
      </c>
      <c r="D431" s="48">
        <f t="shared" si="179"/>
        <v>1400.51528048</v>
      </c>
      <c r="E431" s="48">
        <f t="shared" si="180"/>
        <v>959.79792735000001</v>
      </c>
      <c r="F431" s="42">
        <f t="shared" si="181"/>
        <v>-440.71735312999999</v>
      </c>
      <c r="G431" s="43">
        <f>F431/D431</f>
        <v>-0.31468228820677524</v>
      </c>
      <c r="H431" s="48" t="s">
        <v>906</v>
      </c>
      <c r="I431" s="50">
        <f>SUM(I432,I433,I434,I435,I436,I441,I442)</f>
        <v>209.39874558999998</v>
      </c>
      <c r="J431" s="50">
        <f>SUM(J432,J433,J434,J435,J436,J441,J442)</f>
        <v>386.32125348</v>
      </c>
      <c r="K431" s="48">
        <f t="shared" si="182"/>
        <v>176.92250789000002</v>
      </c>
      <c r="L431" s="49">
        <f>K431/I431</f>
        <v>0.8449072003344853</v>
      </c>
      <c r="M431" s="143" t="s">
        <v>907</v>
      </c>
      <c r="N431" s="48">
        <v>0</v>
      </c>
      <c r="O431" s="48">
        <v>0</v>
      </c>
      <c r="P431" s="48">
        <f t="shared" si="183"/>
        <v>0</v>
      </c>
      <c r="Q431" s="49">
        <v>0</v>
      </c>
      <c r="R431" s="48" t="s">
        <v>32</v>
      </c>
      <c r="S431" s="48">
        <f>SUM(S432,S433,S434,S435,S436,S441,S442)</f>
        <v>406.64653489</v>
      </c>
      <c r="T431" s="48">
        <f>SUM(T432,T433,T434,T435,T436,T441,T442)</f>
        <v>247.98925294</v>
      </c>
      <c r="U431" s="48">
        <f t="shared" si="184"/>
        <v>-158.65728195</v>
      </c>
      <c r="V431" s="49">
        <f>U431/S431</f>
        <v>-0.39016017188715901</v>
      </c>
      <c r="W431" s="48" t="s">
        <v>908</v>
      </c>
      <c r="X431" s="48">
        <v>0</v>
      </c>
      <c r="Y431" s="50">
        <v>0</v>
      </c>
      <c r="Z431" s="42">
        <f t="shared" si="185"/>
        <v>0</v>
      </c>
      <c r="AA431" s="43">
        <v>0</v>
      </c>
      <c r="AB431" s="48" t="s">
        <v>32</v>
      </c>
      <c r="AC431" s="48">
        <v>784.47</v>
      </c>
      <c r="AD431" s="50">
        <v>325.48742092999998</v>
      </c>
      <c r="AE431" s="48">
        <f t="shared" si="186"/>
        <v>-458.98257907000004</v>
      </c>
      <c r="AF431" s="49">
        <f>AE431/AC431</f>
        <v>-0.58508620988693005</v>
      </c>
      <c r="AG431" s="48" t="s">
        <v>909</v>
      </c>
    </row>
    <row r="432" spans="1:33" s="30" customFormat="1" x14ac:dyDescent="0.25">
      <c r="A432" s="45" t="s">
        <v>74</v>
      </c>
      <c r="B432" s="64" t="s">
        <v>910</v>
      </c>
      <c r="C432" s="47" t="s">
        <v>31</v>
      </c>
      <c r="D432" s="48">
        <f t="shared" si="179"/>
        <v>113.69303072</v>
      </c>
      <c r="E432" s="48">
        <f t="shared" si="180"/>
        <v>34.860677940000002</v>
      </c>
      <c r="F432" s="42">
        <f t="shared" si="181"/>
        <v>-78.832352779999994</v>
      </c>
      <c r="G432" s="43">
        <f>F432/D432</f>
        <v>-0.69337893695653252</v>
      </c>
      <c r="H432" s="48" t="s">
        <v>32</v>
      </c>
      <c r="I432" s="48">
        <v>113.69303072</v>
      </c>
      <c r="J432" s="48">
        <v>34.860677940000002</v>
      </c>
      <c r="K432" s="48">
        <f t="shared" si="182"/>
        <v>-78.832352779999994</v>
      </c>
      <c r="L432" s="49">
        <f>K432/I432</f>
        <v>-0.69337893695653252</v>
      </c>
      <c r="M432" s="48" t="s">
        <v>32</v>
      </c>
      <c r="N432" s="48">
        <v>0</v>
      </c>
      <c r="O432" s="48">
        <v>0</v>
      </c>
      <c r="P432" s="48">
        <f t="shared" si="183"/>
        <v>0</v>
      </c>
      <c r="Q432" s="49">
        <v>0</v>
      </c>
      <c r="R432" s="48" t="s">
        <v>32</v>
      </c>
      <c r="S432" s="48">
        <v>0</v>
      </c>
      <c r="T432" s="48">
        <v>0</v>
      </c>
      <c r="U432" s="48">
        <f t="shared" si="184"/>
        <v>0</v>
      </c>
      <c r="V432" s="49">
        <v>0</v>
      </c>
      <c r="W432" s="48" t="s">
        <v>32</v>
      </c>
      <c r="X432" s="48">
        <v>0</v>
      </c>
      <c r="Y432" s="48">
        <v>0</v>
      </c>
      <c r="Z432" s="42">
        <f t="shared" si="185"/>
        <v>0</v>
      </c>
      <c r="AA432" s="43">
        <v>0</v>
      </c>
      <c r="AB432" s="48" t="s">
        <v>32</v>
      </c>
      <c r="AC432" s="48">
        <v>0</v>
      </c>
      <c r="AD432" s="48">
        <v>0</v>
      </c>
      <c r="AE432" s="48">
        <f t="shared" si="186"/>
        <v>0</v>
      </c>
      <c r="AF432" s="49">
        <v>0</v>
      </c>
      <c r="AG432" s="48" t="s">
        <v>32</v>
      </c>
    </row>
    <row r="433" spans="1:33" s="30" customFormat="1" x14ac:dyDescent="0.25">
      <c r="A433" s="45" t="s">
        <v>80</v>
      </c>
      <c r="B433" s="64" t="s">
        <v>911</v>
      </c>
      <c r="C433" s="47" t="s">
        <v>31</v>
      </c>
      <c r="D433" s="48">
        <f t="shared" si="179"/>
        <v>0</v>
      </c>
      <c r="E433" s="48">
        <f t="shared" si="180"/>
        <v>0</v>
      </c>
      <c r="F433" s="42">
        <f t="shared" si="181"/>
        <v>0</v>
      </c>
      <c r="G433" s="43">
        <v>0</v>
      </c>
      <c r="H433" s="48" t="s">
        <v>32</v>
      </c>
      <c r="I433" s="48">
        <v>0</v>
      </c>
      <c r="J433" s="50">
        <v>0</v>
      </c>
      <c r="K433" s="48">
        <f t="shared" si="182"/>
        <v>0</v>
      </c>
      <c r="L433" s="49">
        <v>0</v>
      </c>
      <c r="M433" s="48" t="s">
        <v>32</v>
      </c>
      <c r="N433" s="48">
        <v>0</v>
      </c>
      <c r="O433" s="48">
        <v>0</v>
      </c>
      <c r="P433" s="48">
        <f t="shared" si="183"/>
        <v>0</v>
      </c>
      <c r="Q433" s="49">
        <v>0</v>
      </c>
      <c r="R433" s="48" t="s">
        <v>32</v>
      </c>
      <c r="S433" s="48">
        <v>0</v>
      </c>
      <c r="T433" s="48">
        <v>0</v>
      </c>
      <c r="U433" s="48">
        <f t="shared" si="184"/>
        <v>0</v>
      </c>
      <c r="V433" s="49">
        <v>0</v>
      </c>
      <c r="W433" s="48" t="s">
        <v>32</v>
      </c>
      <c r="X433" s="48">
        <v>0</v>
      </c>
      <c r="Y433" s="48">
        <v>0</v>
      </c>
      <c r="Z433" s="42">
        <f t="shared" si="185"/>
        <v>0</v>
      </c>
      <c r="AA433" s="43">
        <v>0</v>
      </c>
      <c r="AB433" s="108" t="s">
        <v>32</v>
      </c>
      <c r="AC433" s="48">
        <v>0</v>
      </c>
      <c r="AD433" s="48">
        <v>0</v>
      </c>
      <c r="AE433" s="48">
        <f t="shared" si="186"/>
        <v>0</v>
      </c>
      <c r="AF433" s="49">
        <v>0</v>
      </c>
      <c r="AG433" s="48" t="s">
        <v>32</v>
      </c>
    </row>
    <row r="434" spans="1:33" s="30" customFormat="1" x14ac:dyDescent="0.25">
      <c r="A434" s="45" t="s">
        <v>81</v>
      </c>
      <c r="B434" s="64" t="s">
        <v>912</v>
      </c>
      <c r="C434" s="47" t="s">
        <v>31</v>
      </c>
      <c r="D434" s="48">
        <f t="shared" si="179"/>
        <v>0</v>
      </c>
      <c r="E434" s="48">
        <f t="shared" si="180"/>
        <v>0</v>
      </c>
      <c r="F434" s="42">
        <f t="shared" si="181"/>
        <v>0</v>
      </c>
      <c r="G434" s="43">
        <v>0</v>
      </c>
      <c r="H434" s="48" t="s">
        <v>32</v>
      </c>
      <c r="I434" s="48">
        <v>0</v>
      </c>
      <c r="J434" s="50">
        <v>0</v>
      </c>
      <c r="K434" s="48">
        <f t="shared" si="182"/>
        <v>0</v>
      </c>
      <c r="L434" s="49">
        <v>0</v>
      </c>
      <c r="M434" s="48" t="s">
        <v>32</v>
      </c>
      <c r="N434" s="48">
        <v>0</v>
      </c>
      <c r="O434" s="48">
        <v>0</v>
      </c>
      <c r="P434" s="48">
        <f t="shared" si="183"/>
        <v>0</v>
      </c>
      <c r="Q434" s="49">
        <v>0</v>
      </c>
      <c r="R434" s="48" t="s">
        <v>32</v>
      </c>
      <c r="S434" s="48">
        <v>0</v>
      </c>
      <c r="T434" s="48">
        <v>0</v>
      </c>
      <c r="U434" s="48">
        <f t="shared" si="184"/>
        <v>0</v>
      </c>
      <c r="V434" s="49">
        <v>0</v>
      </c>
      <c r="W434" s="48" t="s">
        <v>32</v>
      </c>
      <c r="X434" s="48">
        <v>0</v>
      </c>
      <c r="Y434" s="48">
        <v>0</v>
      </c>
      <c r="Z434" s="42">
        <f t="shared" si="185"/>
        <v>0</v>
      </c>
      <c r="AA434" s="43">
        <v>0</v>
      </c>
      <c r="AB434" s="48" t="s">
        <v>32</v>
      </c>
      <c r="AC434" s="48">
        <v>0</v>
      </c>
      <c r="AD434" s="48">
        <v>0</v>
      </c>
      <c r="AE434" s="48">
        <f t="shared" si="186"/>
        <v>0</v>
      </c>
      <c r="AF434" s="49">
        <v>0</v>
      </c>
      <c r="AG434" s="48" t="s">
        <v>32</v>
      </c>
    </row>
    <row r="435" spans="1:33" s="30" customFormat="1" x14ac:dyDescent="0.25">
      <c r="A435" s="45" t="s">
        <v>82</v>
      </c>
      <c r="B435" s="64" t="s">
        <v>913</v>
      </c>
      <c r="C435" s="47" t="s">
        <v>31</v>
      </c>
      <c r="D435" s="48">
        <f t="shared" si="179"/>
        <v>1286.82224976</v>
      </c>
      <c r="E435" s="48">
        <f t="shared" si="180"/>
        <v>924.93724940999994</v>
      </c>
      <c r="F435" s="42">
        <f t="shared" si="181"/>
        <v>-361.88500035000004</v>
      </c>
      <c r="G435" s="43">
        <f>F435/D435</f>
        <v>-0.28122376685474137</v>
      </c>
      <c r="H435" s="48" t="s">
        <v>32</v>
      </c>
      <c r="I435" s="48">
        <v>95.705714869999994</v>
      </c>
      <c r="J435" s="48">
        <v>351.46057553999998</v>
      </c>
      <c r="K435" s="48">
        <f t="shared" si="182"/>
        <v>255.75486066999997</v>
      </c>
      <c r="L435" s="49">
        <f>K435/I435</f>
        <v>2.672305003075309</v>
      </c>
      <c r="M435" s="48" t="s">
        <v>32</v>
      </c>
      <c r="N435" s="48">
        <v>0</v>
      </c>
      <c r="O435" s="48">
        <v>0</v>
      </c>
      <c r="P435" s="48">
        <f t="shared" si="183"/>
        <v>0</v>
      </c>
      <c r="Q435" s="49">
        <v>0</v>
      </c>
      <c r="R435" s="48" t="s">
        <v>32</v>
      </c>
      <c r="S435" s="48">
        <v>406.64653489</v>
      </c>
      <c r="T435" s="48">
        <v>247.98925294</v>
      </c>
      <c r="U435" s="48">
        <f t="shared" si="184"/>
        <v>-158.65728195</v>
      </c>
      <c r="V435" s="49">
        <f>U435/S435</f>
        <v>-0.39016017188715901</v>
      </c>
      <c r="W435" s="48" t="s">
        <v>32</v>
      </c>
      <c r="X435" s="48">
        <v>0</v>
      </c>
      <c r="Y435" s="48">
        <v>0</v>
      </c>
      <c r="Z435" s="42">
        <f t="shared" si="185"/>
        <v>0</v>
      </c>
      <c r="AA435" s="43">
        <v>0</v>
      </c>
      <c r="AB435" s="48" t="s">
        <v>32</v>
      </c>
      <c r="AC435" s="48">
        <v>784.47</v>
      </c>
      <c r="AD435" s="48">
        <v>325.48742092999998</v>
      </c>
      <c r="AE435" s="48">
        <f t="shared" si="186"/>
        <v>-458.98257907000004</v>
      </c>
      <c r="AF435" s="49">
        <f>AE435/AC435</f>
        <v>-0.58508620988693005</v>
      </c>
      <c r="AG435" s="48" t="s">
        <v>32</v>
      </c>
    </row>
    <row r="436" spans="1:33" s="30" customFormat="1" x14ac:dyDescent="0.25">
      <c r="A436" s="45" t="s">
        <v>83</v>
      </c>
      <c r="B436" s="64" t="s">
        <v>914</v>
      </c>
      <c r="C436" s="47" t="s">
        <v>31</v>
      </c>
      <c r="D436" s="48">
        <f t="shared" si="179"/>
        <v>0</v>
      </c>
      <c r="E436" s="48">
        <f t="shared" si="180"/>
        <v>0</v>
      </c>
      <c r="F436" s="42">
        <f t="shared" si="181"/>
        <v>0</v>
      </c>
      <c r="G436" s="43">
        <v>0</v>
      </c>
      <c r="H436" s="48" t="s">
        <v>32</v>
      </c>
      <c r="I436" s="50">
        <v>0</v>
      </c>
      <c r="J436" s="50">
        <v>0</v>
      </c>
      <c r="K436" s="48">
        <f t="shared" si="182"/>
        <v>0</v>
      </c>
      <c r="L436" s="49">
        <v>0</v>
      </c>
      <c r="M436" s="48" t="s">
        <v>32</v>
      </c>
      <c r="N436" s="48">
        <v>0</v>
      </c>
      <c r="O436" s="50">
        <v>0</v>
      </c>
      <c r="P436" s="48">
        <f t="shared" si="183"/>
        <v>0</v>
      </c>
      <c r="Q436" s="49">
        <v>0</v>
      </c>
      <c r="R436" s="48" t="s">
        <v>32</v>
      </c>
      <c r="S436" s="48">
        <v>0</v>
      </c>
      <c r="T436" s="50">
        <v>0</v>
      </c>
      <c r="U436" s="48">
        <f t="shared" si="184"/>
        <v>0</v>
      </c>
      <c r="V436" s="49">
        <v>0</v>
      </c>
      <c r="W436" s="48" t="s">
        <v>32</v>
      </c>
      <c r="X436" s="48">
        <v>0</v>
      </c>
      <c r="Y436" s="50">
        <v>0</v>
      </c>
      <c r="Z436" s="42">
        <f t="shared" si="185"/>
        <v>0</v>
      </c>
      <c r="AA436" s="43">
        <v>0</v>
      </c>
      <c r="AB436" s="48" t="s">
        <v>32</v>
      </c>
      <c r="AC436" s="48">
        <v>0</v>
      </c>
      <c r="AD436" s="50">
        <v>0</v>
      </c>
      <c r="AE436" s="48">
        <f t="shared" si="186"/>
        <v>0</v>
      </c>
      <c r="AF436" s="49">
        <v>0</v>
      </c>
      <c r="AG436" s="48" t="s">
        <v>32</v>
      </c>
    </row>
    <row r="437" spans="1:33" s="30" customFormat="1" x14ac:dyDescent="0.25">
      <c r="A437" s="45" t="s">
        <v>151</v>
      </c>
      <c r="B437" s="62" t="s">
        <v>493</v>
      </c>
      <c r="C437" s="47" t="s">
        <v>31</v>
      </c>
      <c r="D437" s="48">
        <f t="shared" si="179"/>
        <v>0</v>
      </c>
      <c r="E437" s="48">
        <f t="shared" si="180"/>
        <v>0</v>
      </c>
      <c r="F437" s="42">
        <f t="shared" si="181"/>
        <v>0</v>
      </c>
      <c r="G437" s="43">
        <v>0</v>
      </c>
      <c r="H437" s="48" t="s">
        <v>32</v>
      </c>
      <c r="I437" s="48">
        <v>0</v>
      </c>
      <c r="J437" s="50">
        <v>0</v>
      </c>
      <c r="K437" s="48">
        <f t="shared" si="182"/>
        <v>0</v>
      </c>
      <c r="L437" s="49">
        <v>0</v>
      </c>
      <c r="M437" s="48" t="s">
        <v>32</v>
      </c>
      <c r="N437" s="48">
        <v>0</v>
      </c>
      <c r="O437" s="48">
        <v>0</v>
      </c>
      <c r="P437" s="48">
        <f t="shared" si="183"/>
        <v>0</v>
      </c>
      <c r="Q437" s="49">
        <v>0</v>
      </c>
      <c r="R437" s="48" t="s">
        <v>32</v>
      </c>
      <c r="S437" s="48">
        <v>0</v>
      </c>
      <c r="T437" s="48">
        <v>0</v>
      </c>
      <c r="U437" s="48">
        <f t="shared" si="184"/>
        <v>0</v>
      </c>
      <c r="V437" s="49">
        <v>0</v>
      </c>
      <c r="W437" s="48" t="s">
        <v>32</v>
      </c>
      <c r="X437" s="48">
        <v>0</v>
      </c>
      <c r="Y437" s="48">
        <v>0</v>
      </c>
      <c r="Z437" s="42">
        <f t="shared" si="185"/>
        <v>0</v>
      </c>
      <c r="AA437" s="43">
        <v>0</v>
      </c>
      <c r="AB437" s="48" t="s">
        <v>32</v>
      </c>
      <c r="AC437" s="48">
        <v>0</v>
      </c>
      <c r="AD437" s="48">
        <v>0</v>
      </c>
      <c r="AE437" s="48">
        <f t="shared" si="186"/>
        <v>0</v>
      </c>
      <c r="AF437" s="49">
        <v>0</v>
      </c>
      <c r="AG437" s="48" t="s">
        <v>32</v>
      </c>
    </row>
    <row r="438" spans="1:33" s="30" customFormat="1" ht="31.5" x14ac:dyDescent="0.25">
      <c r="A438" s="45" t="s">
        <v>915</v>
      </c>
      <c r="B438" s="66" t="s">
        <v>916</v>
      </c>
      <c r="C438" s="47" t="s">
        <v>31</v>
      </c>
      <c r="D438" s="48">
        <f t="shared" si="179"/>
        <v>0</v>
      </c>
      <c r="E438" s="48">
        <f t="shared" si="180"/>
        <v>0</v>
      </c>
      <c r="F438" s="42">
        <f t="shared" si="181"/>
        <v>0</v>
      </c>
      <c r="G438" s="43">
        <v>0</v>
      </c>
      <c r="H438" s="48" t="s">
        <v>32</v>
      </c>
      <c r="I438" s="48">
        <v>0</v>
      </c>
      <c r="J438" s="50">
        <v>0</v>
      </c>
      <c r="K438" s="48">
        <f t="shared" si="182"/>
        <v>0</v>
      </c>
      <c r="L438" s="49">
        <v>0</v>
      </c>
      <c r="M438" s="48" t="s">
        <v>32</v>
      </c>
      <c r="N438" s="48">
        <v>0</v>
      </c>
      <c r="O438" s="48">
        <v>0</v>
      </c>
      <c r="P438" s="48">
        <f t="shared" si="183"/>
        <v>0</v>
      </c>
      <c r="Q438" s="49">
        <v>0</v>
      </c>
      <c r="R438" s="48" t="s">
        <v>32</v>
      </c>
      <c r="S438" s="48">
        <v>0</v>
      </c>
      <c r="T438" s="48">
        <v>0</v>
      </c>
      <c r="U438" s="48">
        <f t="shared" si="184"/>
        <v>0</v>
      </c>
      <c r="V438" s="49">
        <v>0</v>
      </c>
      <c r="W438" s="48" t="s">
        <v>32</v>
      </c>
      <c r="X438" s="48">
        <v>0</v>
      </c>
      <c r="Y438" s="48">
        <v>0</v>
      </c>
      <c r="Z438" s="42">
        <f t="shared" si="185"/>
        <v>0</v>
      </c>
      <c r="AA438" s="43">
        <v>0</v>
      </c>
      <c r="AB438" s="48" t="s">
        <v>32</v>
      </c>
      <c r="AC438" s="48">
        <v>0</v>
      </c>
      <c r="AD438" s="48">
        <v>0</v>
      </c>
      <c r="AE438" s="48">
        <f t="shared" si="186"/>
        <v>0</v>
      </c>
      <c r="AF438" s="49">
        <v>0</v>
      </c>
      <c r="AG438" s="48" t="s">
        <v>32</v>
      </c>
    </row>
    <row r="439" spans="1:33" s="30" customFormat="1" x14ac:dyDescent="0.25">
      <c r="A439" s="45" t="s">
        <v>154</v>
      </c>
      <c r="B439" s="62" t="s">
        <v>495</v>
      </c>
      <c r="C439" s="47" t="s">
        <v>31</v>
      </c>
      <c r="D439" s="48">
        <f t="shared" si="179"/>
        <v>0</v>
      </c>
      <c r="E439" s="48">
        <f t="shared" si="180"/>
        <v>0</v>
      </c>
      <c r="F439" s="42">
        <f t="shared" si="181"/>
        <v>0</v>
      </c>
      <c r="G439" s="43">
        <v>0</v>
      </c>
      <c r="H439" s="48" t="s">
        <v>32</v>
      </c>
      <c r="I439" s="48">
        <v>0</v>
      </c>
      <c r="J439" s="50">
        <v>0</v>
      </c>
      <c r="K439" s="48">
        <f t="shared" si="182"/>
        <v>0</v>
      </c>
      <c r="L439" s="49">
        <v>0</v>
      </c>
      <c r="M439" s="48" t="s">
        <v>32</v>
      </c>
      <c r="N439" s="48">
        <v>0</v>
      </c>
      <c r="O439" s="48">
        <v>0</v>
      </c>
      <c r="P439" s="48">
        <f t="shared" si="183"/>
        <v>0</v>
      </c>
      <c r="Q439" s="49">
        <v>0</v>
      </c>
      <c r="R439" s="48" t="s">
        <v>32</v>
      </c>
      <c r="S439" s="48">
        <v>0</v>
      </c>
      <c r="T439" s="48">
        <v>0</v>
      </c>
      <c r="U439" s="48">
        <f t="shared" si="184"/>
        <v>0</v>
      </c>
      <c r="V439" s="49">
        <v>0</v>
      </c>
      <c r="W439" s="48" t="s">
        <v>32</v>
      </c>
      <c r="X439" s="48">
        <v>0</v>
      </c>
      <c r="Y439" s="48">
        <v>0</v>
      </c>
      <c r="Z439" s="42">
        <f t="shared" si="185"/>
        <v>0</v>
      </c>
      <c r="AA439" s="43">
        <v>0</v>
      </c>
      <c r="AB439" s="48" t="s">
        <v>32</v>
      </c>
      <c r="AC439" s="48">
        <v>0</v>
      </c>
      <c r="AD439" s="48">
        <v>0</v>
      </c>
      <c r="AE439" s="48">
        <f t="shared" si="186"/>
        <v>0</v>
      </c>
      <c r="AF439" s="49">
        <v>0</v>
      </c>
      <c r="AG439" s="48" t="s">
        <v>32</v>
      </c>
    </row>
    <row r="440" spans="1:33" s="30" customFormat="1" ht="31.5" x14ac:dyDescent="0.25">
      <c r="A440" s="45" t="s">
        <v>917</v>
      </c>
      <c r="B440" s="66" t="s">
        <v>918</v>
      </c>
      <c r="C440" s="47" t="s">
        <v>31</v>
      </c>
      <c r="D440" s="48">
        <f t="shared" si="179"/>
        <v>0</v>
      </c>
      <c r="E440" s="48">
        <f t="shared" si="180"/>
        <v>0</v>
      </c>
      <c r="F440" s="42">
        <f t="shared" si="181"/>
        <v>0</v>
      </c>
      <c r="G440" s="43">
        <v>0</v>
      </c>
      <c r="H440" s="48" t="s">
        <v>32</v>
      </c>
      <c r="I440" s="48">
        <v>0</v>
      </c>
      <c r="J440" s="50">
        <v>0</v>
      </c>
      <c r="K440" s="48">
        <f t="shared" si="182"/>
        <v>0</v>
      </c>
      <c r="L440" s="49">
        <v>0</v>
      </c>
      <c r="M440" s="48" t="s">
        <v>32</v>
      </c>
      <c r="N440" s="48">
        <v>0</v>
      </c>
      <c r="O440" s="48">
        <v>0</v>
      </c>
      <c r="P440" s="48">
        <f t="shared" si="183"/>
        <v>0</v>
      </c>
      <c r="Q440" s="49">
        <v>0</v>
      </c>
      <c r="R440" s="48" t="s">
        <v>32</v>
      </c>
      <c r="S440" s="48">
        <v>0</v>
      </c>
      <c r="T440" s="48">
        <v>0</v>
      </c>
      <c r="U440" s="48">
        <f t="shared" si="184"/>
        <v>0</v>
      </c>
      <c r="V440" s="49">
        <v>0</v>
      </c>
      <c r="W440" s="48" t="s">
        <v>32</v>
      </c>
      <c r="X440" s="48">
        <v>0</v>
      </c>
      <c r="Y440" s="48">
        <v>0</v>
      </c>
      <c r="Z440" s="42">
        <f t="shared" si="185"/>
        <v>0</v>
      </c>
      <c r="AA440" s="43">
        <v>0</v>
      </c>
      <c r="AB440" s="48" t="s">
        <v>32</v>
      </c>
      <c r="AC440" s="48">
        <v>0</v>
      </c>
      <c r="AD440" s="48">
        <v>0</v>
      </c>
      <c r="AE440" s="48">
        <f t="shared" si="186"/>
        <v>0</v>
      </c>
      <c r="AF440" s="49">
        <v>0</v>
      </c>
      <c r="AG440" s="48" t="s">
        <v>32</v>
      </c>
    </row>
    <row r="441" spans="1:33" s="30" customFormat="1" x14ac:dyDescent="0.25">
      <c r="A441" s="45" t="s">
        <v>88</v>
      </c>
      <c r="B441" s="64" t="s">
        <v>919</v>
      </c>
      <c r="C441" s="47" t="s">
        <v>31</v>
      </c>
      <c r="D441" s="48">
        <f t="shared" si="179"/>
        <v>0</v>
      </c>
      <c r="E441" s="48">
        <f t="shared" si="180"/>
        <v>0</v>
      </c>
      <c r="F441" s="42">
        <f t="shared" si="181"/>
        <v>0</v>
      </c>
      <c r="G441" s="43">
        <v>0</v>
      </c>
      <c r="H441" s="48" t="s">
        <v>32</v>
      </c>
      <c r="I441" s="48">
        <v>0</v>
      </c>
      <c r="J441" s="50">
        <v>0</v>
      </c>
      <c r="K441" s="48">
        <f t="shared" si="182"/>
        <v>0</v>
      </c>
      <c r="L441" s="49">
        <v>0</v>
      </c>
      <c r="M441" s="48" t="s">
        <v>32</v>
      </c>
      <c r="N441" s="48">
        <v>0</v>
      </c>
      <c r="O441" s="48">
        <v>0</v>
      </c>
      <c r="P441" s="48">
        <f t="shared" si="183"/>
        <v>0</v>
      </c>
      <c r="Q441" s="49">
        <v>0</v>
      </c>
      <c r="R441" s="48" t="s">
        <v>32</v>
      </c>
      <c r="S441" s="48">
        <v>0</v>
      </c>
      <c r="T441" s="48">
        <v>0</v>
      </c>
      <c r="U441" s="48">
        <f t="shared" si="184"/>
        <v>0</v>
      </c>
      <c r="V441" s="49">
        <v>0</v>
      </c>
      <c r="W441" s="48" t="s">
        <v>32</v>
      </c>
      <c r="X441" s="48">
        <v>0</v>
      </c>
      <c r="Y441" s="48">
        <v>0</v>
      </c>
      <c r="Z441" s="42">
        <f t="shared" si="185"/>
        <v>0</v>
      </c>
      <c r="AA441" s="43">
        <v>0</v>
      </c>
      <c r="AB441" s="48" t="s">
        <v>32</v>
      </c>
      <c r="AC441" s="48">
        <v>0</v>
      </c>
      <c r="AD441" s="48">
        <v>0</v>
      </c>
      <c r="AE441" s="48">
        <f t="shared" si="186"/>
        <v>0</v>
      </c>
      <c r="AF441" s="49">
        <v>0</v>
      </c>
      <c r="AG441" s="48" t="s">
        <v>32</v>
      </c>
    </row>
    <row r="442" spans="1:33" s="30" customFormat="1" ht="16.5" thickBot="1" x14ac:dyDescent="0.3">
      <c r="A442" s="52" t="s">
        <v>89</v>
      </c>
      <c r="B442" s="85" t="s">
        <v>920</v>
      </c>
      <c r="C442" s="54" t="s">
        <v>31</v>
      </c>
      <c r="D442" s="48">
        <f t="shared" si="179"/>
        <v>0</v>
      </c>
      <c r="E442" s="48">
        <f t="shared" si="180"/>
        <v>0</v>
      </c>
      <c r="F442" s="42">
        <f t="shared" si="181"/>
        <v>0</v>
      </c>
      <c r="G442" s="43">
        <v>0</v>
      </c>
      <c r="H442" s="55" t="s">
        <v>32</v>
      </c>
      <c r="I442" s="55">
        <v>0</v>
      </c>
      <c r="J442" s="92">
        <v>0</v>
      </c>
      <c r="K442" s="48">
        <f t="shared" si="182"/>
        <v>0</v>
      </c>
      <c r="L442" s="49">
        <v>0</v>
      </c>
      <c r="M442" s="55" t="s">
        <v>32</v>
      </c>
      <c r="N442" s="55">
        <v>0</v>
      </c>
      <c r="O442" s="55">
        <v>0</v>
      </c>
      <c r="P442" s="55">
        <f t="shared" si="183"/>
        <v>0</v>
      </c>
      <c r="Q442" s="49">
        <v>0</v>
      </c>
      <c r="R442" s="55" t="s">
        <v>32</v>
      </c>
      <c r="S442" s="55">
        <v>0</v>
      </c>
      <c r="T442" s="55">
        <v>0</v>
      </c>
      <c r="U442" s="48">
        <f t="shared" si="184"/>
        <v>0</v>
      </c>
      <c r="V442" s="49">
        <v>0</v>
      </c>
      <c r="W442" s="55" t="s">
        <v>32</v>
      </c>
      <c r="X442" s="55">
        <v>0</v>
      </c>
      <c r="Y442" s="55">
        <v>0</v>
      </c>
      <c r="Z442" s="42">
        <f t="shared" si="185"/>
        <v>0</v>
      </c>
      <c r="AA442" s="43">
        <v>0</v>
      </c>
      <c r="AB442" s="55" t="s">
        <v>32</v>
      </c>
      <c r="AC442" s="55">
        <v>0</v>
      </c>
      <c r="AD442" s="55">
        <v>0</v>
      </c>
      <c r="AE442" s="48">
        <f t="shared" si="186"/>
        <v>0</v>
      </c>
      <c r="AF442" s="49">
        <v>0</v>
      </c>
      <c r="AG442" s="55" t="s">
        <v>32</v>
      </c>
    </row>
    <row r="443" spans="1:33" s="30" customFormat="1" x14ac:dyDescent="0.25">
      <c r="A443" s="70" t="s">
        <v>187</v>
      </c>
      <c r="B443" s="144" t="s">
        <v>178</v>
      </c>
      <c r="C443" s="145" t="s">
        <v>32</v>
      </c>
      <c r="D443" s="146" t="s">
        <v>32</v>
      </c>
      <c r="E443" s="146" t="s">
        <v>32</v>
      </c>
      <c r="F443" s="73" t="s">
        <v>32</v>
      </c>
      <c r="G443" s="74" t="s">
        <v>32</v>
      </c>
      <c r="H443" s="146" t="s">
        <v>32</v>
      </c>
      <c r="I443" s="146" t="s">
        <v>32</v>
      </c>
      <c r="J443" s="146" t="s">
        <v>32</v>
      </c>
      <c r="K443" s="73" t="s">
        <v>32</v>
      </c>
      <c r="L443" s="74" t="s">
        <v>32</v>
      </c>
      <c r="M443" s="74" t="s">
        <v>32</v>
      </c>
      <c r="N443" s="146" t="s">
        <v>32</v>
      </c>
      <c r="O443" s="146" t="s">
        <v>32</v>
      </c>
      <c r="P443" s="73" t="s">
        <v>32</v>
      </c>
      <c r="Q443" s="74" t="s">
        <v>32</v>
      </c>
      <c r="R443" s="146" t="s">
        <v>32</v>
      </c>
      <c r="S443" s="146" t="s">
        <v>32</v>
      </c>
      <c r="T443" s="146" t="s">
        <v>32</v>
      </c>
      <c r="U443" s="73" t="s">
        <v>32</v>
      </c>
      <c r="V443" s="74" t="s">
        <v>32</v>
      </c>
      <c r="W443" s="146" t="s">
        <v>32</v>
      </c>
      <c r="X443" s="146" t="s">
        <v>32</v>
      </c>
      <c r="Y443" s="146" t="s">
        <v>32</v>
      </c>
      <c r="Z443" s="73" t="s">
        <v>32</v>
      </c>
      <c r="AA443" s="74" t="s">
        <v>32</v>
      </c>
      <c r="AB443" s="146" t="s">
        <v>32</v>
      </c>
      <c r="AC443" s="146" t="s">
        <v>32</v>
      </c>
      <c r="AD443" s="146" t="s">
        <v>32</v>
      </c>
      <c r="AE443" s="73" t="s">
        <v>32</v>
      </c>
      <c r="AF443" s="74" t="s">
        <v>32</v>
      </c>
      <c r="AG443" s="146" t="s">
        <v>32</v>
      </c>
    </row>
    <row r="444" spans="1:33" s="30" customFormat="1" ht="47.25" x14ac:dyDescent="0.25">
      <c r="A444" s="45" t="s">
        <v>921</v>
      </c>
      <c r="B444" s="64" t="s">
        <v>922</v>
      </c>
      <c r="C444" s="54" t="s">
        <v>31</v>
      </c>
      <c r="D444" s="147" t="s">
        <v>32</v>
      </c>
      <c r="E444" s="147" t="s">
        <v>32</v>
      </c>
      <c r="F444" s="48" t="s">
        <v>32</v>
      </c>
      <c r="G444" s="49" t="s">
        <v>32</v>
      </c>
      <c r="H444" s="147" t="s">
        <v>32</v>
      </c>
      <c r="I444" s="147" t="s">
        <v>32</v>
      </c>
      <c r="J444" s="147" t="s">
        <v>32</v>
      </c>
      <c r="K444" s="48" t="s">
        <v>32</v>
      </c>
      <c r="L444" s="49" t="s">
        <v>32</v>
      </c>
      <c r="M444" s="48" t="s">
        <v>32</v>
      </c>
      <c r="N444" s="147" t="s">
        <v>32</v>
      </c>
      <c r="O444" s="147" t="s">
        <v>32</v>
      </c>
      <c r="P444" s="48" t="s">
        <v>32</v>
      </c>
      <c r="Q444" s="49" t="s">
        <v>32</v>
      </c>
      <c r="R444" s="147" t="s">
        <v>32</v>
      </c>
      <c r="S444" s="147" t="s">
        <v>32</v>
      </c>
      <c r="T444" s="147" t="s">
        <v>32</v>
      </c>
      <c r="U444" s="48" t="s">
        <v>32</v>
      </c>
      <c r="V444" s="49" t="s">
        <v>32</v>
      </c>
      <c r="W444" s="147" t="s">
        <v>32</v>
      </c>
      <c r="X444" s="147" t="s">
        <v>32</v>
      </c>
      <c r="Y444" s="147" t="s">
        <v>32</v>
      </c>
      <c r="Z444" s="48" t="s">
        <v>32</v>
      </c>
      <c r="AA444" s="49" t="s">
        <v>32</v>
      </c>
      <c r="AB444" s="147" t="s">
        <v>32</v>
      </c>
      <c r="AC444" s="147" t="s">
        <v>32</v>
      </c>
      <c r="AD444" s="147" t="s">
        <v>32</v>
      </c>
      <c r="AE444" s="48" t="s">
        <v>32</v>
      </c>
      <c r="AF444" s="49" t="s">
        <v>32</v>
      </c>
      <c r="AG444" s="147" t="s">
        <v>32</v>
      </c>
    </row>
    <row r="445" spans="1:33" s="30" customFormat="1" x14ac:dyDescent="0.25">
      <c r="A445" s="45" t="s">
        <v>194</v>
      </c>
      <c r="B445" s="62" t="s">
        <v>923</v>
      </c>
      <c r="C445" s="54" t="s">
        <v>31</v>
      </c>
      <c r="D445" s="147" t="s">
        <v>32</v>
      </c>
      <c r="E445" s="147" t="s">
        <v>32</v>
      </c>
      <c r="F445" s="48" t="s">
        <v>32</v>
      </c>
      <c r="G445" s="49" t="s">
        <v>32</v>
      </c>
      <c r="H445" s="147" t="s">
        <v>32</v>
      </c>
      <c r="I445" s="147" t="s">
        <v>32</v>
      </c>
      <c r="J445" s="147" t="s">
        <v>32</v>
      </c>
      <c r="K445" s="48" t="s">
        <v>32</v>
      </c>
      <c r="L445" s="49" t="s">
        <v>32</v>
      </c>
      <c r="M445" s="48" t="s">
        <v>32</v>
      </c>
      <c r="N445" s="147" t="s">
        <v>32</v>
      </c>
      <c r="O445" s="147" t="s">
        <v>32</v>
      </c>
      <c r="P445" s="48" t="s">
        <v>32</v>
      </c>
      <c r="Q445" s="49" t="s">
        <v>32</v>
      </c>
      <c r="R445" s="147" t="s">
        <v>32</v>
      </c>
      <c r="S445" s="147" t="s">
        <v>32</v>
      </c>
      <c r="T445" s="147" t="s">
        <v>32</v>
      </c>
      <c r="U445" s="48" t="s">
        <v>32</v>
      </c>
      <c r="V445" s="49" t="s">
        <v>32</v>
      </c>
      <c r="W445" s="147" t="s">
        <v>32</v>
      </c>
      <c r="X445" s="147" t="s">
        <v>32</v>
      </c>
      <c r="Y445" s="147" t="s">
        <v>32</v>
      </c>
      <c r="Z445" s="48" t="s">
        <v>32</v>
      </c>
      <c r="AA445" s="49" t="s">
        <v>32</v>
      </c>
      <c r="AB445" s="147" t="s">
        <v>32</v>
      </c>
      <c r="AC445" s="147" t="s">
        <v>32</v>
      </c>
      <c r="AD445" s="147" t="s">
        <v>32</v>
      </c>
      <c r="AE445" s="48" t="s">
        <v>32</v>
      </c>
      <c r="AF445" s="49" t="s">
        <v>32</v>
      </c>
      <c r="AG445" s="147" t="s">
        <v>32</v>
      </c>
    </row>
    <row r="446" spans="1:33" s="30" customFormat="1" ht="31.5" x14ac:dyDescent="0.25">
      <c r="A446" s="45" t="s">
        <v>196</v>
      </c>
      <c r="B446" s="62" t="s">
        <v>924</v>
      </c>
      <c r="C446" s="54" t="s">
        <v>31</v>
      </c>
      <c r="D446" s="147" t="s">
        <v>32</v>
      </c>
      <c r="E446" s="147" t="s">
        <v>32</v>
      </c>
      <c r="F446" s="48" t="s">
        <v>32</v>
      </c>
      <c r="G446" s="49" t="s">
        <v>32</v>
      </c>
      <c r="H446" s="147" t="s">
        <v>32</v>
      </c>
      <c r="I446" s="147" t="s">
        <v>32</v>
      </c>
      <c r="J446" s="147" t="s">
        <v>32</v>
      </c>
      <c r="K446" s="48" t="s">
        <v>32</v>
      </c>
      <c r="L446" s="49" t="s">
        <v>32</v>
      </c>
      <c r="M446" s="48" t="s">
        <v>32</v>
      </c>
      <c r="N446" s="147" t="s">
        <v>32</v>
      </c>
      <c r="O446" s="147" t="s">
        <v>32</v>
      </c>
      <c r="P446" s="48" t="s">
        <v>32</v>
      </c>
      <c r="Q446" s="49" t="s">
        <v>32</v>
      </c>
      <c r="R446" s="147" t="s">
        <v>32</v>
      </c>
      <c r="S446" s="147" t="s">
        <v>32</v>
      </c>
      <c r="T446" s="147" t="s">
        <v>32</v>
      </c>
      <c r="U446" s="48" t="s">
        <v>32</v>
      </c>
      <c r="V446" s="49" t="s">
        <v>32</v>
      </c>
      <c r="W446" s="147" t="s">
        <v>32</v>
      </c>
      <c r="X446" s="147" t="s">
        <v>32</v>
      </c>
      <c r="Y446" s="147" t="s">
        <v>32</v>
      </c>
      <c r="Z446" s="48" t="s">
        <v>32</v>
      </c>
      <c r="AA446" s="48" t="s">
        <v>32</v>
      </c>
      <c r="AB446" s="147" t="s">
        <v>32</v>
      </c>
      <c r="AC446" s="147" t="s">
        <v>32</v>
      </c>
      <c r="AD446" s="147" t="s">
        <v>32</v>
      </c>
      <c r="AE446" s="48" t="s">
        <v>32</v>
      </c>
      <c r="AF446" s="49" t="s">
        <v>32</v>
      </c>
      <c r="AG446" s="147" t="s">
        <v>32</v>
      </c>
    </row>
    <row r="447" spans="1:33" s="30" customFormat="1" x14ac:dyDescent="0.25">
      <c r="A447" s="45" t="s">
        <v>199</v>
      </c>
      <c r="B447" s="62" t="s">
        <v>925</v>
      </c>
      <c r="C447" s="54" t="s">
        <v>31</v>
      </c>
      <c r="D447" s="147" t="s">
        <v>32</v>
      </c>
      <c r="E447" s="147" t="s">
        <v>32</v>
      </c>
      <c r="F447" s="48" t="s">
        <v>32</v>
      </c>
      <c r="G447" s="49" t="s">
        <v>32</v>
      </c>
      <c r="H447" s="147" t="s">
        <v>32</v>
      </c>
      <c r="I447" s="147" t="s">
        <v>32</v>
      </c>
      <c r="J447" s="147" t="s">
        <v>32</v>
      </c>
      <c r="K447" s="48" t="s">
        <v>32</v>
      </c>
      <c r="L447" s="49" t="s">
        <v>32</v>
      </c>
      <c r="M447" s="48" t="s">
        <v>32</v>
      </c>
      <c r="N447" s="147" t="s">
        <v>32</v>
      </c>
      <c r="O447" s="147" t="s">
        <v>32</v>
      </c>
      <c r="P447" s="48" t="s">
        <v>32</v>
      </c>
      <c r="Q447" s="49" t="s">
        <v>32</v>
      </c>
      <c r="R447" s="147" t="s">
        <v>32</v>
      </c>
      <c r="S447" s="147" t="s">
        <v>32</v>
      </c>
      <c r="T447" s="147" t="s">
        <v>32</v>
      </c>
      <c r="U447" s="48" t="s">
        <v>32</v>
      </c>
      <c r="V447" s="49" t="s">
        <v>32</v>
      </c>
      <c r="W447" s="147" t="s">
        <v>32</v>
      </c>
      <c r="X447" s="147" t="s">
        <v>32</v>
      </c>
      <c r="Y447" s="147" t="s">
        <v>32</v>
      </c>
      <c r="Z447" s="48" t="s">
        <v>32</v>
      </c>
      <c r="AA447" s="48" t="s">
        <v>32</v>
      </c>
      <c r="AB447" s="147" t="s">
        <v>32</v>
      </c>
      <c r="AC447" s="147" t="s">
        <v>32</v>
      </c>
      <c r="AD447" s="147" t="s">
        <v>32</v>
      </c>
      <c r="AE447" s="48" t="s">
        <v>32</v>
      </c>
      <c r="AF447" s="49" t="s">
        <v>32</v>
      </c>
      <c r="AG447" s="147" t="s">
        <v>32</v>
      </c>
    </row>
    <row r="448" spans="1:33" s="30" customFormat="1" ht="31.5" x14ac:dyDescent="0.25">
      <c r="A448" s="45" t="s">
        <v>200</v>
      </c>
      <c r="B448" s="64" t="s">
        <v>926</v>
      </c>
      <c r="C448" s="148" t="s">
        <v>32</v>
      </c>
      <c r="D448" s="147" t="s">
        <v>32</v>
      </c>
      <c r="E448" s="147" t="s">
        <v>32</v>
      </c>
      <c r="F448" s="48" t="s">
        <v>32</v>
      </c>
      <c r="G448" s="49" t="s">
        <v>32</v>
      </c>
      <c r="H448" s="147" t="s">
        <v>32</v>
      </c>
      <c r="I448" s="147" t="s">
        <v>32</v>
      </c>
      <c r="J448" s="147" t="s">
        <v>32</v>
      </c>
      <c r="K448" s="48" t="s">
        <v>32</v>
      </c>
      <c r="L448" s="49" t="s">
        <v>32</v>
      </c>
      <c r="M448" s="48" t="s">
        <v>32</v>
      </c>
      <c r="N448" s="147" t="s">
        <v>32</v>
      </c>
      <c r="O448" s="147" t="s">
        <v>32</v>
      </c>
      <c r="P448" s="48" t="s">
        <v>32</v>
      </c>
      <c r="Q448" s="49" t="s">
        <v>32</v>
      </c>
      <c r="R448" s="147" t="s">
        <v>32</v>
      </c>
      <c r="S448" s="147" t="s">
        <v>32</v>
      </c>
      <c r="T448" s="147" t="s">
        <v>32</v>
      </c>
      <c r="U448" s="48" t="s">
        <v>32</v>
      </c>
      <c r="V448" s="90" t="s">
        <v>32</v>
      </c>
      <c r="W448" s="147" t="s">
        <v>32</v>
      </c>
      <c r="X448" s="147" t="s">
        <v>32</v>
      </c>
      <c r="Y448" s="147" t="s">
        <v>32</v>
      </c>
      <c r="Z448" s="48" t="s">
        <v>32</v>
      </c>
      <c r="AA448" s="48" t="s">
        <v>32</v>
      </c>
      <c r="AB448" s="147" t="s">
        <v>32</v>
      </c>
      <c r="AC448" s="147" t="s">
        <v>32</v>
      </c>
      <c r="AD448" s="147" t="s">
        <v>32</v>
      </c>
      <c r="AE448" s="48" t="s">
        <v>32</v>
      </c>
      <c r="AF448" s="49" t="s">
        <v>32</v>
      </c>
      <c r="AG448" s="147" t="s">
        <v>32</v>
      </c>
    </row>
    <row r="449" spans="1:33" s="30" customFormat="1" x14ac:dyDescent="0.25">
      <c r="A449" s="45" t="s">
        <v>927</v>
      </c>
      <c r="B449" s="62" t="s">
        <v>928</v>
      </c>
      <c r="C449" s="54" t="s">
        <v>31</v>
      </c>
      <c r="D449" s="147" t="s">
        <v>32</v>
      </c>
      <c r="E449" s="147" t="s">
        <v>32</v>
      </c>
      <c r="F449" s="48" t="s">
        <v>32</v>
      </c>
      <c r="G449" s="49" t="s">
        <v>32</v>
      </c>
      <c r="H449" s="147" t="s">
        <v>32</v>
      </c>
      <c r="I449" s="147" t="s">
        <v>32</v>
      </c>
      <c r="J449" s="147" t="s">
        <v>32</v>
      </c>
      <c r="K449" s="48" t="s">
        <v>32</v>
      </c>
      <c r="L449" s="48" t="s">
        <v>32</v>
      </c>
      <c r="M449" s="48" t="s">
        <v>32</v>
      </c>
      <c r="N449" s="147" t="s">
        <v>32</v>
      </c>
      <c r="O449" s="147" t="s">
        <v>32</v>
      </c>
      <c r="P449" s="48" t="s">
        <v>32</v>
      </c>
      <c r="Q449" s="49" t="s">
        <v>32</v>
      </c>
      <c r="R449" s="147" t="s">
        <v>32</v>
      </c>
      <c r="S449" s="147" t="s">
        <v>32</v>
      </c>
      <c r="T449" s="147" t="s">
        <v>32</v>
      </c>
      <c r="U449" s="48" t="s">
        <v>32</v>
      </c>
      <c r="V449" s="49" t="s">
        <v>32</v>
      </c>
      <c r="W449" s="147" t="s">
        <v>32</v>
      </c>
      <c r="X449" s="147" t="s">
        <v>32</v>
      </c>
      <c r="Y449" s="147" t="s">
        <v>32</v>
      </c>
      <c r="Z449" s="48" t="s">
        <v>32</v>
      </c>
      <c r="AA449" s="48" t="s">
        <v>32</v>
      </c>
      <c r="AB449" s="147" t="s">
        <v>32</v>
      </c>
      <c r="AC449" s="147" t="s">
        <v>32</v>
      </c>
      <c r="AD449" s="147" t="s">
        <v>32</v>
      </c>
      <c r="AE449" s="48" t="s">
        <v>32</v>
      </c>
      <c r="AF449" s="49" t="s">
        <v>32</v>
      </c>
      <c r="AG449" s="147" t="s">
        <v>32</v>
      </c>
    </row>
    <row r="450" spans="1:33" s="30" customFormat="1" x14ac:dyDescent="0.25">
      <c r="A450" s="45" t="s">
        <v>929</v>
      </c>
      <c r="B450" s="62" t="s">
        <v>930</v>
      </c>
      <c r="C450" s="54" t="s">
        <v>31</v>
      </c>
      <c r="D450" s="147" t="s">
        <v>32</v>
      </c>
      <c r="E450" s="147" t="s">
        <v>32</v>
      </c>
      <c r="F450" s="48" t="s">
        <v>32</v>
      </c>
      <c r="G450" s="49" t="s">
        <v>32</v>
      </c>
      <c r="H450" s="147" t="s">
        <v>32</v>
      </c>
      <c r="I450" s="147" t="s">
        <v>32</v>
      </c>
      <c r="J450" s="147" t="s">
        <v>32</v>
      </c>
      <c r="K450" s="48" t="s">
        <v>32</v>
      </c>
      <c r="L450" s="48" t="s">
        <v>32</v>
      </c>
      <c r="M450" s="48" t="s">
        <v>32</v>
      </c>
      <c r="N450" s="147" t="s">
        <v>32</v>
      </c>
      <c r="O450" s="147" t="s">
        <v>32</v>
      </c>
      <c r="P450" s="48" t="s">
        <v>32</v>
      </c>
      <c r="Q450" s="49" t="s">
        <v>32</v>
      </c>
      <c r="R450" s="147" t="s">
        <v>32</v>
      </c>
      <c r="S450" s="147" t="s">
        <v>32</v>
      </c>
      <c r="T450" s="147" t="s">
        <v>32</v>
      </c>
      <c r="U450" s="48" t="s">
        <v>32</v>
      </c>
      <c r="V450" s="49" t="s">
        <v>32</v>
      </c>
      <c r="W450" s="147" t="s">
        <v>32</v>
      </c>
      <c r="X450" s="147" t="s">
        <v>32</v>
      </c>
      <c r="Y450" s="147" t="s">
        <v>32</v>
      </c>
      <c r="Z450" s="48" t="s">
        <v>32</v>
      </c>
      <c r="AA450" s="48" t="s">
        <v>32</v>
      </c>
      <c r="AB450" s="147" t="s">
        <v>32</v>
      </c>
      <c r="AC450" s="147" t="s">
        <v>32</v>
      </c>
      <c r="AD450" s="147" t="s">
        <v>32</v>
      </c>
      <c r="AE450" s="48" t="s">
        <v>32</v>
      </c>
      <c r="AF450" s="49" t="s">
        <v>32</v>
      </c>
      <c r="AG450" s="147" t="s">
        <v>32</v>
      </c>
    </row>
    <row r="451" spans="1:33" s="30" customFormat="1" ht="16.5" thickBot="1" x14ac:dyDescent="0.3">
      <c r="A451" s="77" t="s">
        <v>931</v>
      </c>
      <c r="B451" s="149" t="s">
        <v>932</v>
      </c>
      <c r="C451" s="79" t="s">
        <v>31</v>
      </c>
      <c r="D451" s="150" t="s">
        <v>32</v>
      </c>
      <c r="E451" s="150" t="s">
        <v>32</v>
      </c>
      <c r="F451" s="80" t="s">
        <v>32</v>
      </c>
      <c r="G451" s="81" t="s">
        <v>32</v>
      </c>
      <c r="H451" s="150" t="s">
        <v>32</v>
      </c>
      <c r="I451" s="150" t="s">
        <v>32</v>
      </c>
      <c r="J451" s="150" t="s">
        <v>32</v>
      </c>
      <c r="K451" s="80" t="s">
        <v>32</v>
      </c>
      <c r="L451" s="80" t="s">
        <v>32</v>
      </c>
      <c r="M451" s="80" t="s">
        <v>32</v>
      </c>
      <c r="N451" s="150" t="s">
        <v>32</v>
      </c>
      <c r="O451" s="150" t="s">
        <v>32</v>
      </c>
      <c r="P451" s="80" t="s">
        <v>32</v>
      </c>
      <c r="Q451" s="81" t="s">
        <v>32</v>
      </c>
      <c r="R451" s="150" t="s">
        <v>32</v>
      </c>
      <c r="S451" s="150" t="s">
        <v>32</v>
      </c>
      <c r="T451" s="150" t="s">
        <v>32</v>
      </c>
      <c r="U451" s="80" t="s">
        <v>32</v>
      </c>
      <c r="V451" s="81" t="s">
        <v>32</v>
      </c>
      <c r="W451" s="150" t="s">
        <v>32</v>
      </c>
      <c r="X451" s="150" t="s">
        <v>32</v>
      </c>
      <c r="Y451" s="150" t="s">
        <v>32</v>
      </c>
      <c r="Z451" s="80" t="s">
        <v>32</v>
      </c>
      <c r="AA451" s="80" t="s">
        <v>32</v>
      </c>
      <c r="AB451" s="150" t="s">
        <v>32</v>
      </c>
      <c r="AC451" s="150" t="s">
        <v>32</v>
      </c>
      <c r="AD451" s="150" t="s">
        <v>32</v>
      </c>
      <c r="AE451" s="80" t="s">
        <v>32</v>
      </c>
      <c r="AF451" s="81" t="s">
        <v>32</v>
      </c>
      <c r="AG451" s="150" t="s">
        <v>32</v>
      </c>
    </row>
    <row r="452" spans="1:33" outlineLevel="1" x14ac:dyDescent="0.25"/>
    <row r="453" spans="1:33" x14ac:dyDescent="0.25">
      <c r="A453" s="151" t="s">
        <v>933</v>
      </c>
      <c r="D453" s="152"/>
      <c r="E453" s="152"/>
      <c r="F453" s="152"/>
      <c r="G453" s="152"/>
      <c r="H453" s="152"/>
      <c r="I453" s="152"/>
      <c r="J453" s="152"/>
      <c r="K453" s="152"/>
      <c r="L453" s="152"/>
      <c r="M453" s="152"/>
      <c r="N453" s="152"/>
      <c r="O453" s="152"/>
      <c r="P453" s="152"/>
      <c r="Q453" s="152"/>
      <c r="R453" s="152"/>
      <c r="S453" s="152"/>
      <c r="T453" s="152"/>
      <c r="U453" s="152"/>
      <c r="V453" s="152"/>
      <c r="W453" s="152"/>
      <c r="X453" s="152"/>
      <c r="Y453" s="152"/>
      <c r="Z453" s="152"/>
      <c r="AA453" s="152"/>
      <c r="AB453" s="152"/>
      <c r="AC453" s="152"/>
      <c r="AD453" s="152"/>
      <c r="AE453" s="152"/>
      <c r="AF453" s="152"/>
      <c r="AG453" s="152"/>
    </row>
    <row r="454" spans="1:33" x14ac:dyDescent="0.25">
      <c r="A454" s="160" t="s">
        <v>934</v>
      </c>
      <c r="B454" s="160"/>
      <c r="C454" s="160"/>
      <c r="D454" s="160"/>
      <c r="E454" s="160"/>
      <c r="F454" s="153"/>
      <c r="G454" s="153"/>
      <c r="H454" s="153"/>
    </row>
    <row r="455" spans="1:33" x14ac:dyDescent="0.25">
      <c r="A455" s="160" t="s">
        <v>935</v>
      </c>
      <c r="B455" s="160"/>
      <c r="C455" s="160"/>
      <c r="D455" s="160"/>
      <c r="E455" s="160"/>
      <c r="F455" s="153"/>
      <c r="G455" s="153"/>
      <c r="H455" s="153"/>
    </row>
    <row r="456" spans="1:33" x14ac:dyDescent="0.25">
      <c r="A456" s="160" t="s">
        <v>936</v>
      </c>
      <c r="B456" s="160"/>
      <c r="C456" s="160"/>
      <c r="D456" s="160"/>
      <c r="E456" s="160"/>
      <c r="F456" s="153"/>
      <c r="G456" s="153"/>
      <c r="H456" s="153"/>
    </row>
    <row r="457" spans="1:33" ht="15.75" customHeight="1" x14ac:dyDescent="0.25">
      <c r="A457" s="153" t="s">
        <v>937</v>
      </c>
      <c r="J457" s="14"/>
      <c r="K457" s="14"/>
      <c r="L457" s="14"/>
      <c r="M457" s="14"/>
    </row>
    <row r="458" spans="1:33" ht="54" customHeight="1" x14ac:dyDescent="0.25">
      <c r="A458" s="161" t="s">
        <v>938</v>
      </c>
      <c r="B458" s="161"/>
      <c r="C458" s="161"/>
      <c r="D458" s="161"/>
      <c r="E458" s="161"/>
      <c r="F458" s="154"/>
      <c r="G458" s="154"/>
      <c r="H458" s="154"/>
    </row>
    <row r="460" spans="1:33" x14ac:dyDescent="0.25">
      <c r="D460" s="4"/>
      <c r="E460" s="4"/>
      <c r="F460" s="4"/>
      <c r="G460" s="4"/>
      <c r="H460" s="4"/>
      <c r="I460" s="4"/>
      <c r="J460" s="4"/>
      <c r="K460" s="4"/>
      <c r="L460" s="4"/>
      <c r="M460" s="4"/>
      <c r="N460" s="4"/>
      <c r="O460" s="4"/>
      <c r="P460" s="4"/>
      <c r="Q460" s="4"/>
      <c r="R460" s="4"/>
      <c r="S460" s="4"/>
      <c r="T460" s="4"/>
      <c r="U460" s="4"/>
      <c r="V460" s="4"/>
      <c r="W460" s="4"/>
      <c r="X460" s="4"/>
      <c r="Y460" s="4"/>
      <c r="Z460" s="4"/>
      <c r="AA460" s="4"/>
      <c r="AB460" s="4"/>
      <c r="AC460" s="4"/>
      <c r="AD460" s="4"/>
      <c r="AE460" s="4"/>
      <c r="AF460" s="4"/>
      <c r="AG460" s="4"/>
    </row>
    <row r="461" spans="1:33" x14ac:dyDescent="0.25">
      <c r="D461" s="4"/>
      <c r="E461" s="4"/>
      <c r="F461" s="4"/>
      <c r="G461" s="4"/>
      <c r="H461" s="4"/>
      <c r="I461" s="4"/>
      <c r="J461" s="4"/>
      <c r="K461" s="4"/>
      <c r="L461" s="4"/>
      <c r="M461" s="4"/>
      <c r="N461" s="4"/>
      <c r="O461" s="4"/>
      <c r="P461" s="4"/>
      <c r="Q461" s="4"/>
      <c r="R461" s="4"/>
      <c r="S461" s="4"/>
      <c r="T461" s="4"/>
      <c r="U461" s="4"/>
      <c r="V461" s="4"/>
      <c r="W461" s="4"/>
      <c r="X461" s="4"/>
      <c r="Y461" s="4"/>
      <c r="Z461" s="4"/>
      <c r="AA461" s="4"/>
      <c r="AB461" s="4"/>
      <c r="AC461" s="4"/>
      <c r="AD461" s="4"/>
      <c r="AE461" s="4"/>
      <c r="AF461" s="4"/>
      <c r="AG461" s="4"/>
    </row>
    <row r="462" spans="1:33" x14ac:dyDescent="0.25">
      <c r="A462" s="155"/>
      <c r="B462" s="156"/>
      <c r="C462" s="157"/>
      <c r="D462" s="7"/>
      <c r="E462" s="7"/>
      <c r="F462" s="7"/>
      <c r="G462" s="7"/>
      <c r="H462" s="7"/>
      <c r="I462" s="7"/>
      <c r="J462" s="7"/>
      <c r="K462" s="7"/>
      <c r="L462" s="7"/>
      <c r="M462" s="7"/>
      <c r="N462" s="7"/>
      <c r="O462" s="7"/>
      <c r="P462" s="7"/>
      <c r="Q462" s="7"/>
      <c r="R462" s="7"/>
      <c r="S462" s="7"/>
      <c r="T462" s="7"/>
      <c r="U462" s="7"/>
      <c r="V462" s="7"/>
      <c r="W462" s="7"/>
      <c r="X462" s="7"/>
      <c r="Y462" s="7"/>
      <c r="Z462" s="7"/>
      <c r="AA462" s="7"/>
      <c r="AB462" s="7"/>
      <c r="AC462" s="7"/>
      <c r="AD462" s="7"/>
      <c r="AE462" s="7"/>
      <c r="AF462" s="7"/>
      <c r="AG462" s="7"/>
    </row>
    <row r="463" spans="1:33" x14ac:dyDescent="0.25">
      <c r="A463" s="155"/>
      <c r="B463" s="156"/>
      <c r="C463" s="157"/>
      <c r="D463" s="7"/>
      <c r="E463" s="7"/>
      <c r="F463" s="7"/>
      <c r="G463" s="7"/>
      <c r="H463" s="7"/>
      <c r="I463" s="7"/>
      <c r="J463" s="7"/>
      <c r="K463" s="7"/>
      <c r="L463" s="7"/>
      <c r="M463" s="7"/>
      <c r="N463" s="7"/>
      <c r="O463" s="7"/>
      <c r="P463" s="7"/>
      <c r="Q463" s="7"/>
      <c r="R463" s="7"/>
      <c r="S463" s="7"/>
      <c r="T463" s="7"/>
      <c r="U463" s="7"/>
      <c r="V463" s="7"/>
      <c r="W463" s="7"/>
      <c r="X463" s="7"/>
      <c r="Y463" s="7"/>
      <c r="Z463" s="7"/>
      <c r="AA463" s="7"/>
      <c r="AB463" s="7"/>
      <c r="AC463" s="7"/>
      <c r="AD463" s="7"/>
      <c r="AE463" s="7"/>
      <c r="AF463" s="7"/>
      <c r="AG463" s="7"/>
    </row>
    <row r="464" spans="1:33" x14ac:dyDescent="0.25">
      <c r="A464" s="155"/>
      <c r="B464" s="156"/>
      <c r="C464" s="157"/>
      <c r="D464" s="7"/>
      <c r="E464" s="7"/>
      <c r="F464" s="7"/>
      <c r="G464" s="7"/>
      <c r="H464" s="7"/>
      <c r="I464" s="7"/>
      <c r="J464" s="7"/>
      <c r="K464" s="7"/>
      <c r="L464" s="7"/>
      <c r="M464" s="7"/>
      <c r="N464" s="7"/>
      <c r="O464" s="7"/>
      <c r="P464" s="7"/>
      <c r="Q464" s="7"/>
      <c r="R464" s="7"/>
      <c r="S464" s="7"/>
      <c r="T464" s="7"/>
      <c r="U464" s="7"/>
      <c r="V464" s="7"/>
      <c r="W464" s="7"/>
      <c r="X464" s="7"/>
      <c r="Y464" s="7"/>
      <c r="Z464" s="7"/>
      <c r="AA464" s="7"/>
      <c r="AB464" s="7"/>
      <c r="AC464" s="7"/>
      <c r="AD464" s="7"/>
      <c r="AE464" s="7"/>
      <c r="AF464" s="7"/>
      <c r="AG464" s="7"/>
    </row>
    <row r="465" spans="1:33" x14ac:dyDescent="0.25">
      <c r="A465" s="155"/>
      <c r="B465" s="156"/>
      <c r="C465" s="157"/>
      <c r="D465" s="7"/>
      <c r="E465" s="7"/>
      <c r="F465" s="7"/>
      <c r="G465" s="7"/>
      <c r="H465" s="7"/>
      <c r="I465" s="7"/>
      <c r="J465" s="7"/>
      <c r="K465" s="7"/>
      <c r="L465" s="7"/>
      <c r="M465" s="7"/>
      <c r="N465" s="7"/>
      <c r="O465" s="7"/>
      <c r="P465" s="7"/>
      <c r="Q465" s="7"/>
      <c r="R465" s="7"/>
      <c r="S465" s="7"/>
      <c r="T465" s="7"/>
      <c r="U465" s="7"/>
      <c r="V465" s="7"/>
      <c r="W465" s="7"/>
      <c r="X465" s="7"/>
      <c r="Y465" s="7"/>
      <c r="Z465" s="7"/>
      <c r="AA465" s="7"/>
      <c r="AB465" s="7"/>
      <c r="AC465" s="7"/>
      <c r="AD465" s="7"/>
      <c r="AE465" s="7"/>
      <c r="AF465" s="7"/>
      <c r="AG465" s="7"/>
    </row>
    <row r="466" spans="1:33" x14ac:dyDescent="0.25">
      <c r="A466" s="155"/>
      <c r="B466" s="156"/>
      <c r="C466" s="157"/>
      <c r="D466" s="7"/>
      <c r="E466" s="7"/>
      <c r="F466" s="7"/>
      <c r="G466" s="7"/>
      <c r="H466" s="7"/>
      <c r="I466" s="7"/>
      <c r="J466" s="7"/>
      <c r="K466" s="7"/>
      <c r="L466" s="7"/>
      <c r="M466" s="7"/>
      <c r="N466" s="7"/>
      <c r="O466" s="7"/>
      <c r="P466" s="7"/>
      <c r="Q466" s="7"/>
      <c r="R466" s="7"/>
      <c r="S466" s="7"/>
      <c r="T466" s="7"/>
      <c r="U466" s="7"/>
      <c r="V466" s="7"/>
      <c r="W466" s="7"/>
      <c r="X466" s="7"/>
      <c r="Y466" s="7"/>
      <c r="Z466" s="7"/>
      <c r="AA466" s="7"/>
      <c r="AB466" s="7"/>
      <c r="AC466" s="7"/>
      <c r="AD466" s="7"/>
      <c r="AE466" s="7"/>
      <c r="AF466" s="7"/>
      <c r="AG466" s="7"/>
    </row>
    <row r="467" spans="1:33" x14ac:dyDescent="0.25">
      <c r="A467" s="155"/>
      <c r="B467" s="156"/>
      <c r="C467" s="157"/>
      <c r="D467" s="7"/>
      <c r="E467" s="7"/>
      <c r="F467" s="7"/>
      <c r="G467" s="7"/>
      <c r="H467" s="7"/>
      <c r="I467" s="7"/>
      <c r="J467" s="7"/>
      <c r="K467" s="7"/>
      <c r="L467" s="7"/>
      <c r="M467" s="7"/>
      <c r="N467" s="7"/>
      <c r="O467" s="7"/>
      <c r="P467" s="7"/>
      <c r="Q467" s="7"/>
      <c r="R467" s="7"/>
      <c r="S467" s="7"/>
      <c r="T467" s="7"/>
      <c r="U467" s="7"/>
      <c r="V467" s="7"/>
      <c r="W467" s="7"/>
      <c r="X467" s="7"/>
      <c r="Y467" s="7"/>
      <c r="Z467" s="7"/>
      <c r="AA467" s="7"/>
      <c r="AB467" s="7"/>
      <c r="AC467" s="7"/>
      <c r="AD467" s="7"/>
      <c r="AE467" s="7"/>
      <c r="AF467" s="7"/>
      <c r="AG467" s="7"/>
    </row>
    <row r="468" spans="1:33" x14ac:dyDescent="0.25">
      <c r="A468" s="155"/>
      <c r="B468" s="156"/>
      <c r="C468" s="157"/>
      <c r="D468" s="7"/>
      <c r="E468" s="7"/>
      <c r="F468" s="7"/>
      <c r="G468" s="7"/>
      <c r="H468" s="7"/>
      <c r="I468" s="7"/>
      <c r="J468" s="7"/>
      <c r="K468" s="7"/>
      <c r="L468" s="7"/>
      <c r="M468" s="7"/>
      <c r="N468" s="7"/>
      <c r="O468" s="7"/>
      <c r="P468" s="7"/>
      <c r="Q468" s="7"/>
      <c r="R468" s="7"/>
      <c r="S468" s="7"/>
      <c r="T468" s="7"/>
      <c r="U468" s="7"/>
      <c r="V468" s="7"/>
      <c r="W468" s="7"/>
      <c r="X468" s="7"/>
      <c r="Y468" s="7"/>
      <c r="Z468" s="7"/>
      <c r="AA468" s="7"/>
      <c r="AB468" s="7"/>
      <c r="AC468" s="7"/>
      <c r="AD468" s="7"/>
      <c r="AE468" s="7"/>
      <c r="AF468" s="7"/>
      <c r="AG468" s="7"/>
    </row>
    <row r="469" spans="1:33" x14ac:dyDescent="0.25">
      <c r="A469" s="155"/>
      <c r="B469" s="156"/>
      <c r="C469" s="157"/>
      <c r="D469" s="7"/>
      <c r="E469" s="7"/>
      <c r="F469" s="7"/>
      <c r="G469" s="7"/>
      <c r="H469" s="7"/>
      <c r="I469" s="7"/>
      <c r="J469" s="7"/>
      <c r="K469" s="7"/>
      <c r="L469" s="7"/>
      <c r="M469" s="7"/>
      <c r="N469" s="7"/>
      <c r="O469" s="7"/>
      <c r="P469" s="7"/>
      <c r="Q469" s="7"/>
      <c r="R469" s="7"/>
      <c r="S469" s="7"/>
      <c r="T469" s="7"/>
      <c r="U469" s="7"/>
      <c r="V469" s="7"/>
      <c r="W469" s="7"/>
      <c r="X469" s="7"/>
      <c r="Y469" s="7"/>
      <c r="Z469" s="7"/>
      <c r="AA469" s="7"/>
      <c r="AB469" s="7"/>
      <c r="AC469" s="7"/>
      <c r="AD469" s="7"/>
      <c r="AE469" s="7"/>
      <c r="AF469" s="7"/>
      <c r="AG469" s="7"/>
    </row>
    <row r="470" spans="1:33" x14ac:dyDescent="0.25">
      <c r="A470" s="155"/>
      <c r="B470" s="156"/>
      <c r="C470" s="157"/>
      <c r="D470" s="7"/>
      <c r="E470" s="7"/>
      <c r="F470" s="7"/>
      <c r="G470" s="7"/>
      <c r="H470" s="7"/>
      <c r="I470" s="7"/>
      <c r="J470" s="7"/>
      <c r="K470" s="7"/>
      <c r="L470" s="7"/>
      <c r="M470" s="7"/>
      <c r="N470" s="7"/>
      <c r="O470" s="7"/>
      <c r="P470" s="7"/>
      <c r="Q470" s="7"/>
      <c r="R470" s="7"/>
      <c r="S470" s="7"/>
      <c r="T470" s="7"/>
      <c r="U470" s="7"/>
      <c r="V470" s="7"/>
      <c r="W470" s="7"/>
      <c r="X470" s="7"/>
      <c r="Y470" s="7"/>
      <c r="Z470" s="7"/>
      <c r="AA470" s="7"/>
      <c r="AB470" s="7"/>
      <c r="AC470" s="7"/>
      <c r="AD470" s="7"/>
      <c r="AE470" s="7"/>
      <c r="AF470" s="7"/>
      <c r="AG470" s="7"/>
    </row>
  </sheetData>
  <mergeCells count="62">
    <mergeCell ref="A6:K7"/>
    <mergeCell ref="A12:B12"/>
    <mergeCell ref="A14:B14"/>
    <mergeCell ref="A15:B15"/>
    <mergeCell ref="A18:E18"/>
    <mergeCell ref="N19:R19"/>
    <mergeCell ref="S19:W19"/>
    <mergeCell ref="X19:AB19"/>
    <mergeCell ref="AC19:AG19"/>
    <mergeCell ref="A20:A21"/>
    <mergeCell ref="B20:B21"/>
    <mergeCell ref="C20:C21"/>
    <mergeCell ref="D20:E20"/>
    <mergeCell ref="F20:G20"/>
    <mergeCell ref="H20:H21"/>
    <mergeCell ref="A19:H19"/>
    <mergeCell ref="I19:M19"/>
    <mergeCell ref="A319:AG319"/>
    <mergeCell ref="S20:T20"/>
    <mergeCell ref="U20:V20"/>
    <mergeCell ref="W20:W21"/>
    <mergeCell ref="X20:Y20"/>
    <mergeCell ref="Z20:AA20"/>
    <mergeCell ref="AB20:AB21"/>
    <mergeCell ref="I20:J20"/>
    <mergeCell ref="K20:L20"/>
    <mergeCell ref="M20:M21"/>
    <mergeCell ref="N20:O20"/>
    <mergeCell ref="P20:Q20"/>
    <mergeCell ref="R20:R21"/>
    <mergeCell ref="AC20:AD20"/>
    <mergeCell ref="AE20:AF20"/>
    <mergeCell ref="AG20:AG21"/>
    <mergeCell ref="A23:AG23"/>
    <mergeCell ref="A167:AG167"/>
    <mergeCell ref="A369:AG369"/>
    <mergeCell ref="A370:A371"/>
    <mergeCell ref="B370:B371"/>
    <mergeCell ref="C370:C371"/>
    <mergeCell ref="D370:E370"/>
    <mergeCell ref="F370:G370"/>
    <mergeCell ref="H370:H371"/>
    <mergeCell ref="I370:J370"/>
    <mergeCell ref="K370:L370"/>
    <mergeCell ref="M370:M371"/>
    <mergeCell ref="AG370:AG371"/>
    <mergeCell ref="N370:O370"/>
    <mergeCell ref="P370:Q370"/>
    <mergeCell ref="R370:R371"/>
    <mergeCell ref="S370:T370"/>
    <mergeCell ref="U370:V370"/>
    <mergeCell ref="W370:W371"/>
    <mergeCell ref="X370:Y370"/>
    <mergeCell ref="Z370:AA370"/>
    <mergeCell ref="AB370:AB371"/>
    <mergeCell ref="AC370:AD370"/>
    <mergeCell ref="AE370:AF370"/>
    <mergeCell ref="A373:B373"/>
    <mergeCell ref="A454:E454"/>
    <mergeCell ref="A455:E455"/>
    <mergeCell ref="A456:E456"/>
    <mergeCell ref="A458:E458"/>
  </mergeCells>
  <conditionalFormatting sqref="A460:XFD461">
    <cfRule type="cellIs" dxfId="188" priority="189" operator="notEqual">
      <formula>0</formula>
    </cfRule>
  </conditionalFormatting>
  <conditionalFormatting sqref="S255:S305 T262:AF263 D320:J320 A19:AG19 D370:AG372 A21:AG22">
    <cfRule type="containsBlanks" dxfId="187" priority="185">
      <formula>LEN(TRIM(A19))=0</formula>
    </cfRule>
  </conditionalFormatting>
  <conditionalFormatting sqref="AC255:AC261 AC264:AC305">
    <cfRule type="containsBlanks" dxfId="186" priority="184">
      <formula>LEN(TRIM(AC255))=0</formula>
    </cfRule>
  </conditionalFormatting>
  <conditionalFormatting sqref="R64 Q65:R166 Q24:R63">
    <cfRule type="containsBlanks" dxfId="185" priority="181">
      <formula>LEN(TRIM(Q24))=0</formula>
    </cfRule>
  </conditionalFormatting>
  <conditionalFormatting sqref="W166 V125:W128 V24:W27 V29:W29 W28 V31:W32 W30 V34:W34 W33 W35:W37 V38:W42 V44:W44 W43 V46:W47 W45 V49:W49 W48 W50:W52 W64 V65:W89 V111:V113 V115 V117:V118 V120 V124 V130:W143 V145:W145 W144 V147:W150 W146 V154:W161 W151:W153 W162:W164 V162:V166 V53:W63 V90 V91:W110">
    <cfRule type="containsBlanks" dxfId="184" priority="180">
      <formula>LEN(TRIM(V24))=0</formula>
    </cfRule>
  </conditionalFormatting>
  <conditionalFormatting sqref="AA125:AB128 AA111:AA124 AA155:AB166 AA130:AB140 AA24:AB27 AA29:AB29 AB28 AA31:AB32 AB30 AA34:AB34 AB33 AB35:AB37 AB64 AA65:AB85 AA87:AB87 AB86 AA89:AB90 AB88 AA92:AB92 AB91 AB93:AB95 AA141:AA143 AA145 AA147:AA148 AA150 AA154 AA38:AB63 AA96:AB110">
    <cfRule type="containsBlanks" dxfId="183" priority="179">
      <formula>LEN(TRIM(AA24))=0</formula>
    </cfRule>
  </conditionalFormatting>
  <conditionalFormatting sqref="AF125:AG125 AF126:AF128 AF130:AF139 AF24:AG27 AF29:AG29 AG28 AF31:AG32 AG30 AF34:AG34 AG33 AG35:AG37 AF38:AG42 AF44:AG44 AG43 AF46:AG47 AG45 AF49:AG49 AG48 AG50:AG52 AG64 AF65:AG85 AF87:AG87 AG86 AF89:AG90 AG88 AF92:AG92 AG91 AG93:AG95 AF96:AG110 AF111:AF113 AF115 AF117:AF118 AF120 AF124 AF140:AG143 AF145:AG145 AG144 AF147:AG148 AG146 AF150:AG150 AG149 AG151:AG153 AF154:AG166 AF53:AG63">
    <cfRule type="containsBlanks" dxfId="182" priority="178">
      <formula>LEN(TRIM(AF24))=0</formula>
    </cfRule>
  </conditionalFormatting>
  <conditionalFormatting sqref="M255:M318 M177:M183 M186:M198 M200:M210 M228:M232 M234 M236 M239:M241 M243:M252 M212 M216:M226 M168:M175">
    <cfRule type="containsBlanks" dxfId="181" priority="177">
      <formula>LEN(TRIM(M168))=0</formula>
    </cfRule>
  </conditionalFormatting>
  <conditionalFormatting sqref="R168:R210 R255:R318 R212 R214:R253">
    <cfRule type="containsBlanks" dxfId="180" priority="176">
      <formula>LEN(TRIM(R168))=0</formula>
    </cfRule>
  </conditionalFormatting>
  <conditionalFormatting sqref="W168:W173 W255:W261 W175:W210 W264:W318 W212:W253">
    <cfRule type="containsBlanks" dxfId="179" priority="175">
      <formula>LEN(TRIM(W168))=0</formula>
    </cfRule>
  </conditionalFormatting>
  <conditionalFormatting sqref="AB168:AB173 AB306:AB318 AB175:AB253">
    <cfRule type="containsBlanks" dxfId="178" priority="174">
      <formula>LEN(TRIM(AB168))=0</formula>
    </cfRule>
  </conditionalFormatting>
  <conditionalFormatting sqref="AG255:AG318 AG168:AG214 AG216:AG253">
    <cfRule type="containsBlanks" dxfId="177" priority="173">
      <formula>LEN(TRIM(AG168))=0</formula>
    </cfRule>
  </conditionalFormatting>
  <conditionalFormatting sqref="M383:M384 M390 M398 M407 M409 M413:M419 M421 M423 M427:M430 M373 M387:M388 M400:M405 M376:M381 M432:M442">
    <cfRule type="containsBlanks" dxfId="176" priority="172">
      <formula>LEN(TRIM(M373))=0</formula>
    </cfRule>
  </conditionalFormatting>
  <conditionalFormatting sqref="R373:R427 R429:R451">
    <cfRule type="containsBlanks" dxfId="175" priority="171">
      <formula>LEN(TRIM(R373))=0</formula>
    </cfRule>
  </conditionalFormatting>
  <conditionalFormatting sqref="W373:W398 W400:W427 W429:W451">
    <cfRule type="containsBlanks" dxfId="174" priority="170">
      <formula>LEN(TRIM(W373))=0</formula>
    </cfRule>
  </conditionalFormatting>
  <conditionalFormatting sqref="AB373:AB451">
    <cfRule type="containsBlanks" dxfId="173" priority="169">
      <formula>LEN(TRIM(AB373))=0</formula>
    </cfRule>
  </conditionalFormatting>
  <conditionalFormatting sqref="AG373:AG451">
    <cfRule type="containsBlanks" dxfId="172" priority="168">
      <formula>LEN(TRIM(AG373))=0</formula>
    </cfRule>
  </conditionalFormatting>
  <conditionalFormatting sqref="L168:L173 L175:L176 L178 L313 L315 L255:L311 L182:L253">
    <cfRule type="containsBlanks" dxfId="171" priority="167">
      <formula>LEN(TRIM(L168))=0</formula>
    </cfRule>
  </conditionalFormatting>
  <conditionalFormatting sqref="Q264:Q265 Q274:Q275 Q311 Q313 Q315 Q255:Q261 Q268:Q271 Q282:Q306 Q168:Q253">
    <cfRule type="containsBlanks" dxfId="170" priority="166">
      <formula>LEN(TRIM(Q168))=0</formula>
    </cfRule>
  </conditionalFormatting>
  <conditionalFormatting sqref="V168:V173 V175:V176 V178 V274:V275 V311 V313 V315 V182:V253 V255:V261 V264:V265 V268:V271 V282:V309">
    <cfRule type="containsBlanks" dxfId="169" priority="165">
      <formula>LEN(TRIM(V168))=0</formula>
    </cfRule>
  </conditionalFormatting>
  <conditionalFormatting sqref="AA175:AA176 AA178 AA255:AA261 AA264:AA265 AA268:AA271 AA274:AA275 AA282:AA309 AA311 AA313 AA315 AA182:AA253 AA168:AA173">
    <cfRule type="containsBlanks" dxfId="168" priority="164">
      <formula>LEN(TRIM(AA168))=0</formula>
    </cfRule>
  </conditionalFormatting>
  <conditionalFormatting sqref="AF168:AF173 AF175:AF176 AF178 AF255:AF261 AF264:AF265 AF268:AF271 AF274:AF275 AF282:AF309 AF311 AF313 AF315 AF182:AF253">
    <cfRule type="containsBlanks" dxfId="167" priority="163">
      <formula>LEN(TRIM(AF168))=0</formula>
    </cfRule>
  </conditionalFormatting>
  <conditionalFormatting sqref="K443:L451 L383:L384 L387:L388 L390 L398:L405 L407 L409 L421 L423 L373:L381 L413:L419 L427:L442">
    <cfRule type="containsBlanks" dxfId="166" priority="162">
      <formula>LEN(TRIM(K373))=0</formula>
    </cfRule>
  </conditionalFormatting>
  <conditionalFormatting sqref="P443:Q451 Q373:Q442">
    <cfRule type="containsBlanks" dxfId="165" priority="161">
      <formula>LEN(TRIM(P373))=0</formula>
    </cfRule>
  </conditionalFormatting>
  <conditionalFormatting sqref="U443:V451 V373:V379 V381 V383:V384 V387:V388 V390 V405 V407 V409 V413:V419 V421 V423 V427:V442 V398:V403">
    <cfRule type="containsBlanks" dxfId="164" priority="160">
      <formula>LEN(TRIM(U373))=0</formula>
    </cfRule>
  </conditionalFormatting>
  <conditionalFormatting sqref="Z443:AA451 AA381 AA383:AA384 AA387:AA388 AA390 AA398:AA403 AA405 AA407 AA409 AA413:AA419 AA421 AA423 AA373:AA379 AA427:AA442">
    <cfRule type="containsBlanks" dxfId="163" priority="159">
      <formula>LEN(TRIM(Z373))=0</formula>
    </cfRule>
  </conditionalFormatting>
  <conditionalFormatting sqref="AE373:AF379 AE381:AF381 AE383:AF384 AE387:AF388 AE390:AF390 AE398:AF403 AE405:AF405 AE407:AF407 AE409:AF409 AE413:AF419 AE421:AF421 AE423:AF423 AE427:AF451">
    <cfRule type="containsBlanks" dxfId="162" priority="158">
      <formula>LEN(TRIM(AE373))=0</formula>
    </cfRule>
  </conditionalFormatting>
  <conditionalFormatting sqref="M382">
    <cfRule type="containsBlanks" dxfId="161" priority="157">
      <formula>LEN(TRIM(M382))=0</formula>
    </cfRule>
  </conditionalFormatting>
  <conditionalFormatting sqref="M385">
    <cfRule type="containsBlanks" dxfId="160" priority="156">
      <formula>LEN(TRIM(M385))=0</formula>
    </cfRule>
  </conditionalFormatting>
  <conditionalFormatting sqref="M386">
    <cfRule type="containsBlanks" dxfId="159" priority="155">
      <formula>LEN(TRIM(M386))=0</formula>
    </cfRule>
  </conditionalFormatting>
  <conditionalFormatting sqref="M389">
    <cfRule type="containsBlanks" dxfId="158" priority="154">
      <formula>LEN(TRIM(M389))=0</formula>
    </cfRule>
  </conditionalFormatting>
  <conditionalFormatting sqref="M391">
    <cfRule type="containsBlanks" dxfId="157" priority="153">
      <formula>LEN(TRIM(M391))=0</formula>
    </cfRule>
  </conditionalFormatting>
  <conditionalFormatting sqref="M392">
    <cfRule type="containsBlanks" dxfId="156" priority="152">
      <formula>LEN(TRIM(M392))=0</formula>
    </cfRule>
  </conditionalFormatting>
  <conditionalFormatting sqref="M393">
    <cfRule type="containsBlanks" dxfId="155" priority="151">
      <formula>LEN(TRIM(M393))=0</formula>
    </cfRule>
  </conditionalFormatting>
  <conditionalFormatting sqref="M394">
    <cfRule type="containsBlanks" dxfId="154" priority="150">
      <formula>LEN(TRIM(M394))=0</formula>
    </cfRule>
  </conditionalFormatting>
  <conditionalFormatting sqref="M395">
    <cfRule type="containsBlanks" dxfId="153" priority="149">
      <formula>LEN(TRIM(M395))=0</formula>
    </cfRule>
  </conditionalFormatting>
  <conditionalFormatting sqref="M396">
    <cfRule type="containsBlanks" dxfId="152" priority="148">
      <formula>LEN(TRIM(M396))=0</formula>
    </cfRule>
  </conditionalFormatting>
  <conditionalFormatting sqref="M397">
    <cfRule type="containsBlanks" dxfId="151" priority="147">
      <formula>LEN(TRIM(M397))=0</formula>
    </cfRule>
  </conditionalFormatting>
  <conditionalFormatting sqref="M406">
    <cfRule type="containsBlanks" dxfId="150" priority="146">
      <formula>LEN(TRIM(M406))=0</formula>
    </cfRule>
  </conditionalFormatting>
  <conditionalFormatting sqref="M408">
    <cfRule type="containsBlanks" dxfId="149" priority="145">
      <formula>LEN(TRIM(M408))=0</formula>
    </cfRule>
  </conditionalFormatting>
  <conditionalFormatting sqref="M410">
    <cfRule type="containsBlanks" dxfId="148" priority="144">
      <formula>LEN(TRIM(M410))=0</formula>
    </cfRule>
  </conditionalFormatting>
  <conditionalFormatting sqref="M411">
    <cfRule type="containsBlanks" dxfId="147" priority="143">
      <formula>LEN(TRIM(M411))=0</formula>
    </cfRule>
  </conditionalFormatting>
  <conditionalFormatting sqref="M412">
    <cfRule type="containsBlanks" dxfId="146" priority="142">
      <formula>LEN(TRIM(M412))=0</formula>
    </cfRule>
  </conditionalFormatting>
  <conditionalFormatting sqref="M420">
    <cfRule type="containsBlanks" dxfId="145" priority="141">
      <formula>LEN(TRIM(M420))=0</formula>
    </cfRule>
  </conditionalFormatting>
  <conditionalFormatting sqref="M422">
    <cfRule type="containsBlanks" dxfId="144" priority="140">
      <formula>LEN(TRIM(M422))=0</formula>
    </cfRule>
  </conditionalFormatting>
  <conditionalFormatting sqref="M424">
    <cfRule type="containsBlanks" dxfId="143" priority="139">
      <formula>LEN(TRIM(M424))=0</formula>
    </cfRule>
  </conditionalFormatting>
  <conditionalFormatting sqref="M425">
    <cfRule type="containsBlanks" dxfId="142" priority="138">
      <formula>LEN(TRIM(M425))=0</formula>
    </cfRule>
  </conditionalFormatting>
  <conditionalFormatting sqref="M426">
    <cfRule type="containsBlanks" dxfId="141" priority="137">
      <formula>LEN(TRIM(M426))=0</formula>
    </cfRule>
  </conditionalFormatting>
  <conditionalFormatting sqref="M444">
    <cfRule type="containsBlanks" dxfId="140" priority="136">
      <formula>LEN(TRIM(M444))=0</formula>
    </cfRule>
  </conditionalFormatting>
  <conditionalFormatting sqref="Q64 P24:P166">
    <cfRule type="containsBlanks" dxfId="139" priority="112">
      <formula>LEN(TRIM(P24))=0</formula>
    </cfRule>
  </conditionalFormatting>
  <conditionalFormatting sqref="M445">
    <cfRule type="containsBlanks" dxfId="138" priority="135">
      <formula>LEN(TRIM(M445))=0</formula>
    </cfRule>
  </conditionalFormatting>
  <conditionalFormatting sqref="M446">
    <cfRule type="containsBlanks" dxfId="137" priority="134">
      <formula>LEN(TRIM(M446))=0</formula>
    </cfRule>
  </conditionalFormatting>
  <conditionalFormatting sqref="M447">
    <cfRule type="containsBlanks" dxfId="136" priority="133">
      <formula>LEN(TRIM(M447))=0</formula>
    </cfRule>
  </conditionalFormatting>
  <conditionalFormatting sqref="M443">
    <cfRule type="containsBlanks" dxfId="135" priority="132">
      <formula>LEN(TRIM(M443))=0</formula>
    </cfRule>
  </conditionalFormatting>
  <conditionalFormatting sqref="M448">
    <cfRule type="containsBlanks" dxfId="134" priority="131">
      <formula>LEN(TRIM(M448))=0</formula>
    </cfRule>
  </conditionalFormatting>
  <conditionalFormatting sqref="M449">
    <cfRule type="containsBlanks" dxfId="133" priority="130">
      <formula>LEN(TRIM(M449))=0</formula>
    </cfRule>
  </conditionalFormatting>
  <conditionalFormatting sqref="M450">
    <cfRule type="containsBlanks" dxfId="132" priority="129">
      <formula>LEN(TRIM(M450))=0</formula>
    </cfRule>
  </conditionalFormatting>
  <conditionalFormatting sqref="M451">
    <cfRule type="containsBlanks" dxfId="131" priority="128">
      <formula>LEN(TRIM(M451))=0</formula>
    </cfRule>
  </conditionalFormatting>
  <conditionalFormatting sqref="K373:K381 K383:K384 K387:K388 K390 K398:K405 K407 K409 K413:K419 K421 K423 K427:K442">
    <cfRule type="containsBlanks" dxfId="130" priority="127">
      <formula>LEN(TRIM(K373))=0</formula>
    </cfRule>
  </conditionalFormatting>
  <conditionalFormatting sqref="P373:P442">
    <cfRule type="containsBlanks" dxfId="129" priority="126">
      <formula>LEN(TRIM(P373))=0</formula>
    </cfRule>
  </conditionalFormatting>
  <conditionalFormatting sqref="U373:U379 U381 U383:U384 U387:U388 U390 U398:U403 U405 U407 U409 U413:U419 U421 U423 U427:U442">
    <cfRule type="containsBlanks" dxfId="128" priority="125">
      <formula>LEN(TRIM(U373))=0</formula>
    </cfRule>
  </conditionalFormatting>
  <conditionalFormatting sqref="Z373:Z379 Z381 Z383:Z384 Z387:Z388 Z390 Z398:Z403 Z405 Z407 Z409 Z413:Z419 Z421 Z423 Z427:Z442">
    <cfRule type="containsBlanks" dxfId="127" priority="124">
      <formula>LEN(TRIM(Z373))=0</formula>
    </cfRule>
  </conditionalFormatting>
  <conditionalFormatting sqref="K320:K368">
    <cfRule type="containsBlanks" dxfId="126" priority="123">
      <formula>LEN(TRIM(K320))=0</formula>
    </cfRule>
  </conditionalFormatting>
  <conditionalFormatting sqref="Z24:Z27 Z29 Z31:Z32 Z34 Z38:Z128 AA64 AA86 AA88 AA91 AA93:AA95 Z130:Z143 Z145 Z147:Z148 Z150 Z154:Z166">
    <cfRule type="containsBlanks" dxfId="125" priority="110">
      <formula>LEN(TRIM(Z24))=0</formula>
    </cfRule>
  </conditionalFormatting>
  <conditionalFormatting sqref="P320:P368">
    <cfRule type="containsBlanks" dxfId="124" priority="122">
      <formula>LEN(TRIM(P320))=0</formula>
    </cfRule>
  </conditionalFormatting>
  <conditionalFormatting sqref="U320:U368">
    <cfRule type="containsBlanks" dxfId="123" priority="121">
      <formula>LEN(TRIM(U320))=0</formula>
    </cfRule>
  </conditionalFormatting>
  <conditionalFormatting sqref="Z320:Z368">
    <cfRule type="containsBlanks" dxfId="122" priority="120">
      <formula>LEN(TRIM(Z320))=0</formula>
    </cfRule>
  </conditionalFormatting>
  <conditionalFormatting sqref="AE320:AE368">
    <cfRule type="containsBlanks" dxfId="121" priority="119">
      <formula>LEN(TRIM(AE320))=0</formula>
    </cfRule>
  </conditionalFormatting>
  <conditionalFormatting sqref="K168:K173 K175:K176 K178 K182:K311 K313 K315">
    <cfRule type="containsBlanks" dxfId="120" priority="118">
      <formula>LEN(TRIM(K168))=0</formula>
    </cfRule>
  </conditionalFormatting>
  <conditionalFormatting sqref="P168:P261 P264:P265 P268:P271 P274:P275 P282:P306 P311 P313 P315">
    <cfRule type="containsBlanks" dxfId="119" priority="117">
      <formula>LEN(TRIM(P168))=0</formula>
    </cfRule>
  </conditionalFormatting>
  <conditionalFormatting sqref="U168:U173 U175:U176 U178 U182:U261 U264:U265 U268:U271 U274:U275 U282:U309 U311 U313 U315">
    <cfRule type="containsBlanks" dxfId="118" priority="116">
      <formula>LEN(TRIM(U168))=0</formula>
    </cfRule>
  </conditionalFormatting>
  <conditionalFormatting sqref="Z168:Z173 Z175:Z176 Z178 Z182:Z261 Z264:Z265 Z268:Z271 Z274:Z275 Z282:Z309 Z311 Z313 Z315">
    <cfRule type="containsBlanks" dxfId="117" priority="115">
      <formula>LEN(TRIM(Z168))=0</formula>
    </cfRule>
  </conditionalFormatting>
  <conditionalFormatting sqref="AE168:AE173 AE175:AE176 AE178 AE182:AE261 AE264:AE265 AE268:AE271 AE274:AE275 AE282:AE309 AE311 AE313 AE315">
    <cfRule type="containsBlanks" dxfId="116" priority="114">
      <formula>LEN(TRIM(AE168))=0</formula>
    </cfRule>
  </conditionalFormatting>
  <conditionalFormatting sqref="K24:K29 K31:K32 K34 K38:K44 K46:K47 K49 K53:K63 K65:K87 K89:K90 K92 K96:K115 K117:K118 K120 K124:K166">
    <cfRule type="containsBlanks" dxfId="115" priority="113">
      <formula>LEN(TRIM(K24))=0</formula>
    </cfRule>
  </conditionalFormatting>
  <conditionalFormatting sqref="U24:U27 U29 U31:U32 U34 U38:U42 U44 U46:U47 U49 U53:U63 U65:U113 U115 U117:U118 U120 U124:U128 V144 V146 V151:V153 U130:U166">
    <cfRule type="containsBlanks" dxfId="114" priority="111">
      <formula>LEN(TRIM(U24))=0</formula>
    </cfRule>
  </conditionalFormatting>
  <conditionalFormatting sqref="AE24:AE27 AE29 AE31:AE32 AE34 AE38:AE42 AE44 AE46:AE47 AE49 AE53:AE63 AE65:AE85 AE87 AE89:AE90 AE92 AE96:AE113 AE115 AE117:AE118 AE120 AE124:AE128 AE130:AE143 AE145 AE147:AE148 AE150 AE154:AE166">
    <cfRule type="containsBlanks" dxfId="113" priority="109">
      <formula>LEN(TRIM(AE24))=0</formula>
    </cfRule>
  </conditionalFormatting>
  <conditionalFormatting sqref="H428">
    <cfRule type="containsBlanks" dxfId="112" priority="106">
      <formula>LEN(TRIM(H428))=0</formula>
    </cfRule>
  </conditionalFormatting>
  <conditionalFormatting sqref="W165">
    <cfRule type="containsBlanks" dxfId="111" priority="105">
      <formula>LEN(TRIM(W165))=0</formula>
    </cfRule>
  </conditionalFormatting>
  <conditionalFormatting sqref="M211">
    <cfRule type="containsBlanks" dxfId="110" priority="103">
      <formula>LEN(TRIM(M211))=0</formula>
    </cfRule>
  </conditionalFormatting>
  <conditionalFormatting sqref="M237">
    <cfRule type="containsBlanks" dxfId="109" priority="102">
      <formula>LEN(TRIM(M237))=0</formula>
    </cfRule>
  </conditionalFormatting>
  <conditionalFormatting sqref="R211">
    <cfRule type="containsBlanks" dxfId="108" priority="101">
      <formula>LEN(TRIM(R211))=0</formula>
    </cfRule>
  </conditionalFormatting>
  <conditionalFormatting sqref="H216">
    <cfRule type="containsBlanks" dxfId="107" priority="100">
      <formula>LEN(TRIM(H216))=0</formula>
    </cfRule>
  </conditionalFormatting>
  <conditionalFormatting sqref="W211">
    <cfRule type="containsBlanks" dxfId="106" priority="99">
      <formula>LEN(TRIM(W211))=0</formula>
    </cfRule>
  </conditionalFormatting>
  <conditionalFormatting sqref="M213:M215">
    <cfRule type="containsBlanks" dxfId="105" priority="98">
      <formula>LEN(TRIM(M213))=0</formula>
    </cfRule>
  </conditionalFormatting>
  <conditionalFormatting sqref="AB255 AB261 AB276:AB281 AB271:AB273 AB284:AB286 AB297:AB299 AB301:AB304 AB289 AB291:AB295 AB264:AB269">
    <cfRule type="containsBlanks" dxfId="104" priority="97">
      <formula>LEN(TRIM(AB255))=0</formula>
    </cfRule>
  </conditionalFormatting>
  <conditionalFormatting sqref="AB257 AB259">
    <cfRule type="containsBlanks" dxfId="103" priority="96">
      <formula>LEN(TRIM(AB257))=0</formula>
    </cfRule>
  </conditionalFormatting>
  <conditionalFormatting sqref="AB260 AB258 AB256">
    <cfRule type="containsBlanks" dxfId="102" priority="95">
      <formula>LEN(TRIM(AB256))=0</formula>
    </cfRule>
  </conditionalFormatting>
  <conditionalFormatting sqref="AB274:AB275">
    <cfRule type="containsBlanks" dxfId="101" priority="94">
      <formula>LEN(TRIM(AB274))=0</formula>
    </cfRule>
  </conditionalFormatting>
  <conditionalFormatting sqref="AB270">
    <cfRule type="containsBlanks" dxfId="100" priority="93">
      <formula>LEN(TRIM(AB270))=0</formula>
    </cfRule>
  </conditionalFormatting>
  <conditionalFormatting sqref="AB283">
    <cfRule type="containsBlanks" dxfId="99" priority="92">
      <formula>LEN(TRIM(AB283))=0</formula>
    </cfRule>
  </conditionalFormatting>
  <conditionalFormatting sqref="AB305">
    <cfRule type="containsBlanks" dxfId="98" priority="91">
      <formula>LEN(TRIM(AB305))=0</formula>
    </cfRule>
  </conditionalFormatting>
  <conditionalFormatting sqref="AB282">
    <cfRule type="containsBlanks" dxfId="97" priority="90">
      <formula>LEN(TRIM(AB282))=0</formula>
    </cfRule>
  </conditionalFormatting>
  <conditionalFormatting sqref="AB296">
    <cfRule type="containsBlanks" dxfId="96" priority="89">
      <formula>LEN(TRIM(AB296))=0</formula>
    </cfRule>
  </conditionalFormatting>
  <conditionalFormatting sqref="AB300">
    <cfRule type="containsBlanks" dxfId="95" priority="88">
      <formula>LEN(TRIM(AB300))=0</formula>
    </cfRule>
  </conditionalFormatting>
  <conditionalFormatting sqref="AB287">
    <cfRule type="containsBlanks" dxfId="94" priority="87">
      <formula>LEN(TRIM(AB287))=0</formula>
    </cfRule>
  </conditionalFormatting>
  <conditionalFormatting sqref="AB288">
    <cfRule type="containsBlanks" dxfId="93" priority="86">
      <formula>LEN(TRIM(AB288))=0</formula>
    </cfRule>
  </conditionalFormatting>
  <conditionalFormatting sqref="AB290">
    <cfRule type="containsBlanks" dxfId="92" priority="85">
      <formula>LEN(TRIM(AB290))=0</formula>
    </cfRule>
  </conditionalFormatting>
  <conditionalFormatting sqref="J115:J117 K116:L116">
    <cfRule type="containsBlanks" dxfId="91" priority="82">
      <formula>LEN(TRIM(J115))=0</formula>
    </cfRule>
  </conditionalFormatting>
  <conditionalFormatting sqref="M121:M123">
    <cfRule type="containsBlanks" dxfId="90" priority="79">
      <formula>LEN(TRIM(M121))=0</formula>
    </cfRule>
  </conditionalFormatting>
  <conditionalFormatting sqref="M120">
    <cfRule type="containsBlanks" dxfId="89" priority="78">
      <formula>LEN(TRIM(M120))=0</formula>
    </cfRule>
  </conditionalFormatting>
  <conditionalFormatting sqref="M124">
    <cfRule type="containsBlanks" dxfId="88" priority="77">
      <formula>LEN(TRIM(M124))=0</formula>
    </cfRule>
  </conditionalFormatting>
  <conditionalFormatting sqref="M114">
    <cfRule type="containsBlanks" dxfId="87" priority="76">
      <formula>LEN(TRIM(M114))=0</formula>
    </cfRule>
  </conditionalFormatting>
  <conditionalFormatting sqref="M112">
    <cfRule type="containsBlanks" dxfId="86" priority="75">
      <formula>LEN(TRIM(M112))=0</formula>
    </cfRule>
  </conditionalFormatting>
  <conditionalFormatting sqref="M113">
    <cfRule type="containsBlanks" dxfId="85" priority="74">
      <formula>LEN(TRIM(M113))=0</formula>
    </cfRule>
  </conditionalFormatting>
  <conditionalFormatting sqref="T121:V123">
    <cfRule type="containsBlanks" dxfId="84" priority="71">
      <formula>LEN(TRIM(T121))=0</formula>
    </cfRule>
  </conditionalFormatting>
  <conditionalFormatting sqref="W121:W123">
    <cfRule type="containsBlanks" dxfId="83" priority="68">
      <formula>LEN(TRIM(W121))=0</formula>
    </cfRule>
  </conditionalFormatting>
  <conditionalFormatting sqref="W124">
    <cfRule type="containsBlanks" dxfId="82" priority="67">
      <formula>LEN(TRIM(W124))=0</formula>
    </cfRule>
  </conditionalFormatting>
  <conditionalFormatting sqref="W120">
    <cfRule type="containsBlanks" dxfId="81" priority="66">
      <formula>LEN(TRIM(W120))=0</formula>
    </cfRule>
  </conditionalFormatting>
  <conditionalFormatting sqref="W112">
    <cfRule type="containsBlanks" dxfId="80" priority="65">
      <formula>LEN(TRIM(W112))=0</formula>
    </cfRule>
  </conditionalFormatting>
  <conditionalFormatting sqref="W113">
    <cfRule type="containsBlanks" dxfId="79" priority="64">
      <formula>LEN(TRIM(W113))=0</formula>
    </cfRule>
  </conditionalFormatting>
  <conditionalFormatting sqref="Y119">
    <cfRule type="containsBlanks" dxfId="78" priority="61">
      <formula>LEN(TRIM(Y119))=0</formula>
    </cfRule>
  </conditionalFormatting>
  <conditionalFormatting sqref="Y121:Y123">
    <cfRule type="containsBlanks" dxfId="77" priority="60">
      <formula>LEN(TRIM(Y121))=0</formula>
    </cfRule>
  </conditionalFormatting>
  <conditionalFormatting sqref="AB113">
    <cfRule type="containsBlanks" dxfId="76" priority="57">
      <formula>LEN(TRIM(AB113))=0</formula>
    </cfRule>
  </conditionalFormatting>
  <conditionalFormatting sqref="AB120">
    <cfRule type="containsBlanks" dxfId="75" priority="56">
      <formula>LEN(TRIM(AB120))=0</formula>
    </cfRule>
  </conditionalFormatting>
  <conditionalFormatting sqref="AB112">
    <cfRule type="containsBlanks" dxfId="74" priority="55">
      <formula>LEN(TRIM(AB112))=0</formula>
    </cfRule>
  </conditionalFormatting>
  <conditionalFormatting sqref="AB124">
    <cfRule type="containsBlanks" dxfId="73" priority="54">
      <formula>LEN(TRIM(AB124))=0</formula>
    </cfRule>
  </conditionalFormatting>
  <conditionalFormatting sqref="AD119:AF119">
    <cfRule type="containsBlanks" dxfId="72" priority="51">
      <formula>LEN(TRIM(AD119))=0</formula>
    </cfRule>
  </conditionalFormatting>
  <conditionalFormatting sqref="AD121:AF123">
    <cfRule type="containsBlanks" dxfId="71" priority="50">
      <formula>LEN(TRIM(AD121))=0</formula>
    </cfRule>
  </conditionalFormatting>
  <conditionalFormatting sqref="AG113">
    <cfRule type="containsBlanks" dxfId="70" priority="47">
      <formula>LEN(TRIM(AG113))=0</formula>
    </cfRule>
  </conditionalFormatting>
  <conditionalFormatting sqref="AG120">
    <cfRule type="containsBlanks" dxfId="69" priority="46">
      <formula>LEN(TRIM(AG120))=0</formula>
    </cfRule>
  </conditionalFormatting>
  <conditionalFormatting sqref="AG112">
    <cfRule type="containsBlanks" dxfId="68" priority="45">
      <formula>LEN(TRIM(AG112))=0</formula>
    </cfRule>
  </conditionalFormatting>
  <conditionalFormatting sqref="AG124">
    <cfRule type="containsBlanks" dxfId="67" priority="44">
      <formula>LEN(TRIM(AG124))=0</formula>
    </cfRule>
  </conditionalFormatting>
  <conditionalFormatting sqref="Y136:Y138">
    <cfRule type="containsBlanks" dxfId="66" priority="41">
      <formula>LEN(TRIM(Y136))=0</formula>
    </cfRule>
  </conditionalFormatting>
  <conditionalFormatting sqref="Y139 Y126:Y128 Y130:Y135">
    <cfRule type="containsBlanks" dxfId="65" priority="40">
      <formula>LEN(TRIM(Y126))=0</formula>
    </cfRule>
  </conditionalFormatting>
  <conditionalFormatting sqref="AD136:AD138">
    <cfRule type="containsBlanks" dxfId="64" priority="39">
      <formula>LEN(TRIM(AD136))=0</formula>
    </cfRule>
  </conditionalFormatting>
  <conditionalFormatting sqref="AD139 AD126:AD128 AD130:AD135">
    <cfRule type="containsBlanks" dxfId="63" priority="38">
      <formula>LEN(TRIM(AD126))=0</formula>
    </cfRule>
  </conditionalFormatting>
  <conditionalFormatting sqref="H126:H139">
    <cfRule type="containsBlanks" dxfId="62" priority="35">
      <formula>LEN(TRIM(H126))=0</formula>
    </cfRule>
  </conditionalFormatting>
  <conditionalFormatting sqref="M141">
    <cfRule type="containsBlanks" dxfId="61" priority="33">
      <formula>LEN(TRIM(M141))=0</formula>
    </cfRule>
  </conditionalFormatting>
  <conditionalFormatting sqref="M148:M149">
    <cfRule type="containsBlanks" dxfId="60" priority="31">
      <formula>LEN(TRIM(M148))=0</formula>
    </cfRule>
  </conditionalFormatting>
  <conditionalFormatting sqref="M151:M153">
    <cfRule type="containsBlanks" dxfId="59" priority="30">
      <formula>LEN(TRIM(M151))=0</formula>
    </cfRule>
  </conditionalFormatting>
  <conditionalFormatting sqref="M150">
    <cfRule type="containsBlanks" dxfId="58" priority="29">
      <formula>LEN(TRIM(M150))=0</formula>
    </cfRule>
  </conditionalFormatting>
  <conditionalFormatting sqref="M154">
    <cfRule type="containsBlanks" dxfId="57" priority="28">
      <formula>LEN(TRIM(M154))=0</formula>
    </cfRule>
  </conditionalFormatting>
  <conditionalFormatting sqref="M144">
    <cfRule type="containsBlanks" dxfId="56" priority="27">
      <formula>LEN(TRIM(M144))=0</formula>
    </cfRule>
  </conditionalFormatting>
  <conditionalFormatting sqref="M142">
    <cfRule type="containsBlanks" dxfId="55" priority="26">
      <formula>LEN(TRIM(M142))=0</formula>
    </cfRule>
  </conditionalFormatting>
  <conditionalFormatting sqref="M143">
    <cfRule type="containsBlanks" dxfId="54" priority="25">
      <formula>LEN(TRIM(M143))=0</formula>
    </cfRule>
  </conditionalFormatting>
  <conditionalFormatting sqref="AB143">
    <cfRule type="containsBlanks" dxfId="53" priority="20">
      <formula>LEN(TRIM(AB143))=0</formula>
    </cfRule>
  </conditionalFormatting>
  <conditionalFormatting sqref="AB150">
    <cfRule type="containsBlanks" dxfId="52" priority="19">
      <formula>LEN(TRIM(AB150))=0</formula>
    </cfRule>
  </conditionalFormatting>
  <conditionalFormatting sqref="AB142">
    <cfRule type="containsBlanks" dxfId="51" priority="18">
      <formula>LEN(TRIM(AB142))=0</formula>
    </cfRule>
  </conditionalFormatting>
  <conditionalFormatting sqref="AB154">
    <cfRule type="containsBlanks" dxfId="50" priority="17">
      <formula>LEN(TRIM(AB154))=0</formula>
    </cfRule>
  </conditionalFormatting>
  <conditionalFormatting sqref="H227">
    <cfRule type="containsBlanks" dxfId="49" priority="10">
      <formula>LEN(TRIM(H227))=0</formula>
    </cfRule>
  </conditionalFormatting>
  <conditionalFormatting sqref="R428">
    <cfRule type="containsBlanks" dxfId="48" priority="8">
      <formula>LEN(TRIM(R428))=0</formula>
    </cfRule>
  </conditionalFormatting>
  <conditionalFormatting sqref="R428">
    <cfRule type="containsBlanks" dxfId="47" priority="7">
      <formula>LEN(TRIM(R428))=0</formula>
    </cfRule>
  </conditionalFormatting>
  <conditionalFormatting sqref="W90">
    <cfRule type="containsBlanks" dxfId="46" priority="5">
      <formula>LEN(TRIM(W90))=0</formula>
    </cfRule>
  </conditionalFormatting>
  <conditionalFormatting sqref="M431">
    <cfRule type="containsBlanks" dxfId="45" priority="3">
      <formula>LEN(TRIM(M431))=0</formula>
    </cfRule>
  </conditionalFormatting>
  <conditionalFormatting sqref="J26:J32 Y26:Y27 T26:T27 AD24 O24 J34 J38:J47 J49 J53:J63 J65:J110 J176:J182 J381:J382 J384:J389 J399:J401 J403:J404 J406:J415 J422:J426 J428 J431:J432 J435 J443:J451 O34:O39 O49:O154 O161:O166 O382 O384:O397 O399:O401 O406 O408:O412 O414:O415 O420 O422 O424:O426 O428 O430 O436:O451 T161:T166 Y161:Y163 AD125 AD161:AD166 V357:X357 V358:W368 V352:X352 V353:W356 V340:X340 V341:W351 V336:X336 V337:W339 V333:X333 V329:X329 V330:W332 V326:X326 L358:M368 L353:M356 L341:M351 L357:N357 L352:N352 L340:N340 L336:N336 L337:M339 L333:N333 L329:N329 L330:M332 L326:N326 L327:M328 Q326:S326 Q329:S329 Q333:S333 Q336:S336 Q340:S340 Q352:S352 Q357:S357 Q358:R368 Q353:R356 Q341:R351 Q337:R339 Q334:R335 Q330:R332 Q327:R328 Q321:R325 AA326:AC326 AA329:AC329 AA333:AC333 AA336:AC336 AA340:AC340 AA352:AC352 AA357:AC357 AA358:AB368 AA353:AB356 AA341:AB351 AA330:AB332 L254:N254 Q254:S254 V254:X254 AA254:AC254 AF254:AG254 H429:H430 Y166 E224 F211:G211 O29:O32 E30:E38 AD26:AD27 E55 E99:E103 E105:E109 E187 E205:E210 H213:H214 E246 E250 E252 H432:H442 O264:O305 O41:O47 T125 Y125 T140 Y140 AD140 T155:T159 Y155:Y159 T29:T42 Y29:Y110 AD29:AD110 T44:T110 Y264:Y318 T264:T318 AD264:AD318 G35:H37 F24:H34 E84:E96 E170:E185 E189:E203 H217:H222 E212:E222 E238:E242 E254:E318 H400:H427 H374:H398 E374:E451 K30:L30 K45:L45 K88:L88 K91:L91 K93:L95 K177:L177 K179:L181 K312:L312 K314:L314 K316:L318 L321:M325 K382:L382 K385:L386 K389:L389 K406:L406 K408:L408 K410:L412 K422:L422 K424:L426 P266:Q267 P272:Q273 P276:Q281 U30:V30 U33:V33 U35:V37 U45:V45 U48:V48 U50:V52 U64:V64 U177:V177 U179:V181 U266:V267 U272:V273 U276:V281 U310:V310 U312:V312 U314:V314 U316:V318 V321:W325 V327:W328 V334:W335 U380:V380 U382:V382 U385:V386 U389:V389 U391:V397 U404:V404 U406:V406 U408:V408 U410:V412 U420:V420 U422:V422 U424:V426 Z30:AA30 Z33:AA33 Z35:AA37 Z177:AA177 Z179:AA181 Z266:AA267 Z272:AA273 Z276:AA281 Z310:AA310 Z312:AA312 Z314:AA314 Z316:AA318 AA321:AB325 AA327:AB328 AA337:AB339 Z380:AA380 Z382:AA382 Z385:AA386 Z389:AA389 Z391:AA397 Z404:AA404 Z406:AA406 Z408:AA408 Z410:AA412 Z420:AA420 Z422:AA422 Z424:AA426 AE30:AF30 AE33:AF33 AE35:AF37 AE43:AF43 AE45:AF45 AE48:AF48 AE50:AF52 AE64:AF64 AE86:AF86 AE88:AF88 AE91:AF91 AE93:AF95 U174:X174 AE177:AF177 AE179:AF181 AE266:AF267 AE272:AF273 AE276:AF281 AE310:AF310 AE312:AF312 AE314:AF314 AE316:AF318 AF320:AG368 AE380:AF380 AE382:AF382 AE385:AF386 AE389:AF389 AE391:AF397 AE404:AF404 AE406:AF406 AE408:AF408 AE410:AF412 AE420:AF420 AE422:AF422 AE424:AF426 E226:E235 F140:H166 F126:G139 F227:G227 F255:H318 F213:G222 F228:H253 F168:H210 F212:H212 F223:H226 F254:I254 F337:H339 F321:H325 F334:H335 F327:H328 F358:H368 F330:H332 F357:I357 F352:I352 F353:H356 F340:I340 F341:H351 F336:I336 F333:I333 F329:I329 F326:I326 F373:G442 F443:H451 J184:J318 O223:O261 T227:T261 Y198:Y261 Z174:AC174 AE174:AF174 L320:N320 Q320:S320 V320:X320 AA320:AC320 L334:M335 AA334:AB335 F38:H125 E41:E53 E58:E82 E111:E124 E127:E139 E141:E166 J125:J140 J155:J166 J168:J172 J174:L174 J373:J377 J391:L397 J420:L420 O168:O211 O373:O377 T168:T225 Y168:Y196 AD168:AD261 O320:O368 T320:T368 T373:T451 Y320:Y368 Y373:Y451 A20:AG20 AD320:AD368 AD373:AD451 J321:J368 E321:E368">
    <cfRule type="containsBlanks" dxfId="44" priority="188">
      <formula>LEN(TRIM(A20))=0</formula>
    </cfRule>
  </conditionalFormatting>
  <conditionalFormatting sqref="D255:D311">
    <cfRule type="containsBlanks" dxfId="43" priority="187">
      <formula>LEN(TRIM(D255))=0</formula>
    </cfRule>
  </conditionalFormatting>
  <conditionalFormatting sqref="X255:X261 X264:X305">
    <cfRule type="containsBlanks" dxfId="42" priority="186">
      <formula>LEN(TRIM(X255))=0</formula>
    </cfRule>
  </conditionalFormatting>
  <conditionalFormatting sqref="N255:N305 O262:Q263">
    <cfRule type="containsBlanks" dxfId="41" priority="183">
      <formula>LEN(TRIM(N255))=0</formula>
    </cfRule>
  </conditionalFormatting>
  <conditionalFormatting sqref="L141:L154 L24:M29 L31:M32 M30 L34:M34 M33 M35:M37 L38:M44 L46:M47 M45 L49:M49 M48 L53:M63 M50:M52 M64 L65:M87 L89:M90 M88 L92:M92 M91 M93:M95 L96:M110 L111:L115 L117:L118 L120 L124 L125:M140 L155:M166">
    <cfRule type="containsBlanks" dxfId="40" priority="182">
      <formula>LEN(TRIM(L24))=0</formula>
    </cfRule>
  </conditionalFormatting>
  <conditionalFormatting sqref="M399">
    <cfRule type="containsBlanks" dxfId="39" priority="108">
      <formula>LEN(TRIM(M399))=0</formula>
    </cfRule>
  </conditionalFormatting>
  <conditionalFormatting sqref="H431">
    <cfRule type="containsBlanks" dxfId="38" priority="107">
      <formula>LEN(TRIM(H431))=0</formula>
    </cfRule>
  </conditionalFormatting>
  <conditionalFormatting sqref="M185">
    <cfRule type="containsBlanks" dxfId="37" priority="104">
      <formula>LEN(TRIM(M185))=0</formula>
    </cfRule>
  </conditionalFormatting>
  <conditionalFormatting sqref="O212:O222">
    <cfRule type="containsBlanks" dxfId="36" priority="84">
      <formula>LEN(TRIM(O212))=0</formula>
    </cfRule>
  </conditionalFormatting>
  <conditionalFormatting sqref="J111:J114 J118:J124 K119:L119 K121:L123">
    <cfRule type="containsBlanks" dxfId="35" priority="83">
      <formula>LEN(TRIM(J111))=0</formula>
    </cfRule>
  </conditionalFormatting>
  <conditionalFormatting sqref="M111 M115:M117">
    <cfRule type="containsBlanks" dxfId="34" priority="81">
      <formula>LEN(TRIM(M111))=0</formula>
    </cfRule>
  </conditionalFormatting>
  <conditionalFormatting sqref="M118:M119">
    <cfRule type="containsBlanks" dxfId="33" priority="80">
      <formula>LEN(TRIM(M118))=0</formula>
    </cfRule>
  </conditionalFormatting>
  <conditionalFormatting sqref="T111:T113 T118:T120 T124 U119:V119">
    <cfRule type="containsBlanks" dxfId="32" priority="73">
      <formula>LEN(TRIM(T111))=0</formula>
    </cfRule>
  </conditionalFormatting>
  <conditionalFormatting sqref="T115:T117 U116:V116">
    <cfRule type="containsBlanks" dxfId="31" priority="72">
      <formula>LEN(TRIM(T115))=0</formula>
    </cfRule>
  </conditionalFormatting>
  <conditionalFormatting sqref="W111 W119 W114:W117">
    <cfRule type="containsBlanks" dxfId="30" priority="70">
      <formula>LEN(TRIM(W111))=0</formula>
    </cfRule>
  </conditionalFormatting>
  <conditionalFormatting sqref="W118">
    <cfRule type="containsBlanks" dxfId="29" priority="69">
      <formula>LEN(TRIM(W118))=0</formula>
    </cfRule>
  </conditionalFormatting>
  <conditionalFormatting sqref="Y111:Y114 Y118 Y120 Y124">
    <cfRule type="containsBlanks" dxfId="28" priority="63">
      <formula>LEN(TRIM(Y111))=0</formula>
    </cfRule>
  </conditionalFormatting>
  <conditionalFormatting sqref="Y115:Y117">
    <cfRule type="containsBlanks" dxfId="27" priority="62">
      <formula>LEN(TRIM(Y115))=0</formula>
    </cfRule>
  </conditionalFormatting>
  <conditionalFormatting sqref="AB111">
    <cfRule type="containsBlanks" dxfId="26" priority="59">
      <formula>LEN(TRIM(AB111))=0</formula>
    </cfRule>
  </conditionalFormatting>
  <conditionalFormatting sqref="AB114:AB119 AB121:AB123">
    <cfRule type="containsBlanks" dxfId="25" priority="58">
      <formula>LEN(TRIM(AB114))=0</formula>
    </cfRule>
  </conditionalFormatting>
  <conditionalFormatting sqref="AD111:AD114 AD118 AD120 AD124 AE114:AF114">
    <cfRule type="containsBlanks" dxfId="24" priority="53">
      <formula>LEN(TRIM(AD111))=0</formula>
    </cfRule>
  </conditionalFormatting>
  <conditionalFormatting sqref="AD115:AD117 AE116:AF116">
    <cfRule type="containsBlanks" dxfId="23" priority="52">
      <formula>LEN(TRIM(AD115))=0</formula>
    </cfRule>
  </conditionalFormatting>
  <conditionalFormatting sqref="AG111">
    <cfRule type="containsBlanks" dxfId="22" priority="49">
      <formula>LEN(TRIM(AG111))=0</formula>
    </cfRule>
  </conditionalFormatting>
  <conditionalFormatting sqref="AG114:AG119 AG121:AG123">
    <cfRule type="containsBlanks" dxfId="21" priority="48">
      <formula>LEN(TRIM(AG114))=0</formula>
    </cfRule>
  </conditionalFormatting>
  <conditionalFormatting sqref="T136:T138">
    <cfRule type="containsBlanks" dxfId="20" priority="43">
      <formula>LEN(TRIM(T136))=0</formula>
    </cfRule>
  </conditionalFormatting>
  <conditionalFormatting sqref="T139 T126:T135 U129:AF129">
    <cfRule type="containsBlanks" dxfId="19" priority="42">
      <formula>LEN(TRIM(T126))=0</formula>
    </cfRule>
  </conditionalFormatting>
  <conditionalFormatting sqref="AG126:AG134 AG136:AG139">
    <cfRule type="containsBlanks" dxfId="18" priority="37">
      <formula>LEN(TRIM(AG126))=0</formula>
    </cfRule>
  </conditionalFormatting>
  <conditionalFormatting sqref="AG135">
    <cfRule type="containsBlanks" dxfId="17" priority="36">
      <formula>LEN(TRIM(AG135))=0</formula>
    </cfRule>
  </conditionalFormatting>
  <conditionalFormatting sqref="J141:J154">
    <cfRule type="containsBlanks" dxfId="16" priority="34">
      <formula>LEN(TRIM(J141))=0</formula>
    </cfRule>
  </conditionalFormatting>
  <conditionalFormatting sqref="M145:M147">
    <cfRule type="containsBlanks" dxfId="15" priority="32">
      <formula>LEN(TRIM(M145))=0</formula>
    </cfRule>
  </conditionalFormatting>
  <conditionalFormatting sqref="T141:T154">
    <cfRule type="containsBlanks" dxfId="14" priority="24">
      <formula>LEN(TRIM(T141))=0</formula>
    </cfRule>
  </conditionalFormatting>
  <conditionalFormatting sqref="Y141:Y154 Z144:AA144 Z146:AA146 Z149:AA149 Z151:AA153">
    <cfRule type="containsBlanks" dxfId="13" priority="23">
      <formula>LEN(TRIM(Y141))=0</formula>
    </cfRule>
  </conditionalFormatting>
  <conditionalFormatting sqref="AB141">
    <cfRule type="containsBlanks" dxfId="12" priority="22">
      <formula>LEN(TRIM(AB141))=0</formula>
    </cfRule>
  </conditionalFormatting>
  <conditionalFormatting sqref="AB144:AB149 AB151:AB153">
    <cfRule type="containsBlanks" dxfId="11" priority="21">
      <formula>LEN(TRIM(AB144))=0</formula>
    </cfRule>
  </conditionalFormatting>
  <conditionalFormatting sqref="AD141:AD154 AE144:AF144 AE146:AF146 AE149:AF149 AE151:AF153">
    <cfRule type="containsBlanks" dxfId="10" priority="16">
      <formula>LEN(TRIM(AD141))=0</formula>
    </cfRule>
  </conditionalFormatting>
  <conditionalFormatting sqref="O306:O318 P307:Q310 P312:Q312 P314:Q314 P316:Q318">
    <cfRule type="containsBlanks" dxfId="9" priority="15">
      <formula>LEN(TRIM(O306))=0</formula>
    </cfRule>
  </conditionalFormatting>
  <conditionalFormatting sqref="H399">
    <cfRule type="containsBlanks" dxfId="8" priority="14">
      <formula>LEN(TRIM(H399))=0</formula>
    </cfRule>
  </conditionalFormatting>
  <conditionalFormatting sqref="R213">
    <cfRule type="containsBlanks" dxfId="7" priority="13">
      <formula>LEN(TRIM(R213))=0</formula>
    </cfRule>
  </conditionalFormatting>
  <conditionalFormatting sqref="M374:M375">
    <cfRule type="containsBlanks" dxfId="6" priority="12">
      <formula>LEN(TRIM(M374))=0</formula>
    </cfRule>
  </conditionalFormatting>
  <conditionalFormatting sqref="W399">
    <cfRule type="containsBlanks" dxfId="5" priority="11">
      <formula>LEN(TRIM(W399))=0</formula>
    </cfRule>
  </conditionalFormatting>
  <conditionalFormatting sqref="M227">
    <cfRule type="containsBlanks" dxfId="4" priority="9">
      <formula>LEN(TRIM(M227))=0</formula>
    </cfRule>
  </conditionalFormatting>
  <conditionalFormatting sqref="W428">
    <cfRule type="containsBlanks" dxfId="3" priority="6">
      <formula>LEN(TRIM(W428))=0</formula>
    </cfRule>
  </conditionalFormatting>
  <conditionalFormatting sqref="M431">
    <cfRule type="containsBlanks" dxfId="2" priority="4">
      <formula>LEN(TRIM(M431))=0</formula>
    </cfRule>
  </conditionalFormatting>
  <conditionalFormatting sqref="H215">
    <cfRule type="containsBlanks" dxfId="1" priority="2">
      <formula>LEN(TRIM(H215))=0</formula>
    </cfRule>
  </conditionalFormatting>
  <conditionalFormatting sqref="AG215">
    <cfRule type="containsBlanks" dxfId="0" priority="1">
      <formula>LEN(TRIM(AG215))=0</formula>
    </cfRule>
  </conditionalFormatting>
  <pageMargins left="0.7" right="0.7" top="0.75" bottom="0.75" header="0.3" footer="0.3"/>
  <pageSetup paperSize="9"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9 истч</vt:lpstr>
    </vt:vector>
  </TitlesOfParts>
  <Company>DVGK</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Якушева Алла Васильевна</dc:creator>
  <cp:lastModifiedBy>Якушева Алла Васильевна</cp:lastModifiedBy>
  <dcterms:created xsi:type="dcterms:W3CDTF">2022-03-25T01:00:20Z</dcterms:created>
  <dcterms:modified xsi:type="dcterms:W3CDTF">2022-03-25T01:05:11Z</dcterms:modified>
</cp:coreProperties>
</file>