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Детализация'!$A$600:$A$600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Комментарии!$C$11:$C$19</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Комментарии!$E$19</definedName>
    <definedName name="pIns_ED">ЭД!$E$13</definedName>
    <definedName name="pIns_IP_DETAILED">'ИП. Детализация'!$F$600</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Детализация'!$AH$600</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REESTR_IP!$A$2:$I$106</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Детализация'!$14:$599</definedName>
    <definedName name="IP_FIN_PLAN_ip_5">'ИП. Финансовый план'!$K$11:$R$11</definedName>
    <definedName name="REESTR_INFR_RANGE">REESTR_OBJ_INFR!$A$2:$AL$9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<sst xmlns="http://schemas.openxmlformats.org/spreadsheetml/2006/main" count="21100" uniqueCount="5337">
  <si>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</si>
  <si>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</si>
  <si>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</si>
  <si>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</si>
  <si>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</si>
  <si>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</si>
  <si>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</si>
  <si>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</si>
  <si>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</si>
  <si>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</si>
  <si>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</si>
  <si>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</si>
  <si>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</si>
  <si>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</si>
  <si>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</si>
  <si>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</si>
  <si>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</si>
  <si>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</si>
  <si>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</si>
  <si>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</si>
  <si>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</si>
  <si>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</si>
  <si>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</si>
  <si>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</si>
  <si>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</si>
  <si>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</si>
  <si>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</si>
  <si>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</si>
  <si>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</si>
  <si>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</si>
  <si>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</si>
  <si>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</si>
  <si>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</si>
  <si>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</si>
  <si>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</si>
  <si>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</si>
  <si>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</si>
  <si>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</si>
  <si>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</si>
  <si>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</si>
  <si>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</si>
  <si>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</si>
  <si>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</si>
  <si>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</si>
  <si>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</si>
  <si>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</si>
  <si>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</si>
  <si>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</si>
  <si>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</si>
  <si>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</si>
  <si>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</si>
  <si>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</si>
  <si>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</si>
  <si>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</si>
  <si>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</si>
  <si>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</si>
  <si>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</si>
  <si>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</si>
  <si>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</si>
  <si>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</si>
  <si>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</si>
  <si>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</si>
  <si>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</si>
  <si>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</si>
  <si>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</si>
  <si>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</si>
  <si>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</si>
  <si>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</si>
  <si>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</si>
  <si>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</si>
  <si>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</si>
  <si>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</si>
  <si>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</si>
  <si>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</si>
  <si>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</si>
  <si>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</si>
  <si>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</si>
  <si>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 xml:space="preserve">Главный специалист </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</si>
  <si>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</si>
  <si>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</si>
  <si>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</si>
  <si>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</si>
  <si>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</si>
  <si>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</si>
  <si>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</si>
  <si>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</si>
  <si>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</si>
  <si>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</si>
  <si>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</si>
  <si>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</si>
  <si>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</si>
  <si>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</si>
  <si>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</si>
  <si>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</si>
  <si>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</si>
  <si>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</si>
  <si>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</si>
  <si>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</si>
  <si>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</si>
  <si>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</si>
  <si>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</si>
  <si>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</si>
  <si>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</si>
  <si>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</si>
  <si>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</si>
  <si>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</si>
  <si>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</si>
  <si>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</si>
  <si>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</si>
  <si>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</si>
  <si>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</si>
  <si>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</si>
  <si>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</si>
  <si>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</si>
  <si>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</si>
  <si>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</si>
  <si>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</si>
  <si>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</si>
  <si>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</si>
  <si>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</si>
  <si>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</si>
  <si>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</si>
  <si>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</si>
  <si>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</si>
  <si>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</si>
  <si>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</si>
  <si>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</si>
  <si>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</si>
  <si>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</si>
  <si>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</si>
  <si>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</si>
  <si>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</si>
  <si>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</si>
  <si>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</si>
  <si>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</si>
  <si>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</si>
  <si>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</si>
  <si>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</si>
  <si>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</si>
  <si>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</si>
  <si>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</si>
  <si>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</si>
  <si>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</si>
  <si>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</si>
  <si>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</si>
  <si>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</si>
  <si>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</si>
  <si>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</si>
  <si>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</si>
  <si>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</si>
  <si>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</si>
  <si>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</si>
  <si>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</si>
  <si>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</si>
  <si>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</si>
  <si>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</si>
  <si>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</si>
  <si>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</si>
  <si>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</si>
  <si>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</si>
  <si>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</si>
  <si>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</si>
  <si>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</si>
  <si>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</si>
  <si>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</si>
  <si>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</si>
  <si>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</si>
  <si>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</si>
  <si>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</si>
  <si>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</si>
  <si>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</si>
  <si>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</si>
  <si>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</si>
  <si>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</si>
  <si>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</si>
  <si>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</si>
  <si>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</si>
  <si>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</si>
  <si>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</si>
  <si>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</si>
  <si>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</si>
  <si>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</si>
  <si>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</si>
  <si>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</si>
  <si>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</si>
  <si>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</si>
  <si>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</si>
  <si>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</si>
  <si>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</si>
  <si>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</si>
  <si>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</si>
  <si>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</si>
  <si>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</si>
  <si>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</si>
  <si>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</si>
  <si>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</si>
  <si>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</si>
  <si>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</si>
  <si>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</si>
  <si>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</si>
  <si>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</si>
  <si>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</si>
  <si>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</si>
  <si>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</si>
  <si>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</si>
  <si>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</si>
  <si>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</si>
  <si>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</si>
  <si>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</si>
  <si>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</si>
  <si>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</si>
  <si>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</si>
  <si>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</si>
  <si>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</si>
  <si>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</si>
  <si>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</si>
  <si>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</si>
  <si>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</si>
  <si>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</si>
  <si>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</si>
  <si>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</si>
  <si>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</si>
  <si>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</si>
  <si>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</si>
  <si>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</si>
  <si>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</si>
  <si>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</si>
  <si>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</si>
  <si>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</si>
  <si>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</si>
  <si>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</si>
  <si>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</si>
  <si>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</si>
  <si>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</si>
  <si>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</si>
  <si>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</si>
  <si>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</si>
  <si>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</si>
  <si>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</si>
  <si>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</si>
  <si>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</si>
  <si>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</si>
  <si>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</si>
  <si>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</si>
  <si>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</si>
  <si>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</si>
  <si>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</si>
  <si>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</si>
  <si>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</si>
  <si>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</si>
  <si>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</si>
  <si>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</si>
  <si>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</si>
  <si>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</si>
  <si>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</si>
  <si>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</si>
  <si>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</si>
  <si>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</si>
  <si>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</si>
  <si>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</si>
  <si>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</si>
  <si>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</si>
  <si>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</si>
  <si>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</si>
  <si>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</si>
  <si>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</si>
  <si>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</si>
  <si>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</si>
  <si>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</si>
  <si>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</si>
  <si>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</si>
  <si>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</si>
  <si>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</si>
  <si>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</si>
  <si>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</si>
  <si>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</si>
  <si>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</si>
  <si>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</si>
  <si>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</si>
  <si>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</si>
  <si>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</si>
  <si>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</si>
  <si>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</si>
  <si>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</si>
  <si>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</si>
  <si>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</si>
  <si>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</si>
  <si>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</si>
  <si>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</si>
  <si>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</si>
  <si>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</si>
  <si>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</si>
  <si>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</si>
  <si>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</si>
  <si>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</si>
  <si>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</si>
  <si>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</si>
  <si>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</si>
  <si>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</si>
  <si>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</si>
  <si>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</si>
  <si>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</si>
  <si>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</si>
  <si>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</si>
  <si>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</si>
  <si>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</si>
  <si>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</si>
  <si>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</si>
  <si>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</si>
  <si>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</si>
  <si>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</si>
  <si>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</si>
  <si>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</si>
  <si>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</si>
  <si>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</si>
  <si>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</si>
  <si>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</si>
  <si>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</si>
  <si>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</si>
  <si>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</si>
  <si>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</si>
  <si>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</si>
  <si>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</si>
  <si>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</si>
  <si>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</si>
  <si>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</si>
  <si>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</si>
  <si>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</si>
  <si>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</si>
  <si>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</si>
  <si>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</si>
  <si>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</si>
  <si>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</si>
  <si>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</si>
  <si>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</si>
  <si>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</si>
  <si>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</si>
  <si>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</si>
  <si>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</si>
  <si>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</si>
  <si>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</si>
  <si>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</si>
  <si>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</si>
  <si>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</si>
  <si>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</si>
  <si>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</si>
  <si>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</si>
  <si>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</si>
  <si>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</si>
  <si>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</si>
  <si>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</si>
  <si>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</si>
  <si>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</si>
  <si>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</si>
  <si>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</si>
  <si>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</si>
  <si>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</si>
  <si>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</si>
  <si>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</si>
  <si>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</si>
  <si>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</si>
  <si>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</si>
  <si>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</si>
  <si>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</si>
  <si>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</si>
  <si>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</si>
  <si>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</si>
  <si>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</si>
  <si>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</si>
  <si>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</si>
  <si>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</si>
  <si>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</si>
  <si>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</si>
  <si>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</si>
  <si>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</si>
  <si>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</si>
  <si>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</si>
  <si>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</si>
  <si>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</si>
  <si>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</si>
  <si>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</si>
  <si>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</si>
  <si>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</si>
  <si>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</si>
  <si>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</si>
  <si>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</si>
  <si>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</si>
  <si>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</si>
  <si>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</si>
  <si>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</si>
  <si>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</si>
  <si>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</si>
  <si>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</si>
  <si>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</si>
  <si>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</si>
  <si>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</si>
  <si>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</si>
  <si>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</si>
  <si>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</si>
  <si>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</si>
  <si>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</si>
  <si>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</si>
  <si>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</si>
  <si>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</si>
  <si>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</si>
  <si>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</si>
  <si>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</si>
  <si>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</si>
  <si>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</si>
  <si>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</si>
  <si>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</si>
  <si>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</si>
  <si>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</si>
  <si>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</si>
  <si>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</si>
  <si>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</si>
  <si>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</si>
  <si>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</si>
  <si>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</si>
  <si>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</si>
  <si>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</si>
  <si>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</si>
  <si>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</si>
  <si>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</si>
  <si>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</si>
  <si>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</si>
  <si>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</si>
  <si>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</si>
  <si>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</si>
  <si>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</si>
  <si>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</si>
  <si>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</si>
  <si>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</si>
  <si>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</si>
  <si>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</si>
  <si>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</si>
  <si>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</si>
  <si>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</si>
  <si>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</si>
  <si>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</si>
  <si>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</si>
  <si>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</si>
  <si>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</si>
  <si>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</si>
  <si>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</si>
  <si>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</si>
  <si>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</si>
  <si>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</si>
  <si>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</si>
  <si>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</si>
  <si>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</si>
  <si>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</si>
  <si>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</si>
  <si>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</si>
  <si>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</si>
  <si>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</si>
  <si>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</si>
  <si>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</si>
  <si>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</si>
  <si>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</si>
  <si>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</si>
  <si>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</si>
  <si>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</si>
  <si>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</si>
  <si>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</si>
  <si>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</si>
  <si>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</si>
  <si>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</si>
  <si>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</si>
  <si>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</si>
  <si>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</si>
  <si>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</si>
  <si>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</si>
  <si>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</si>
  <si>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</si>
  <si>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</si>
  <si>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</si>
  <si>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</si>
  <si>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</si>
  <si>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</si>
  <si>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</si>
  <si>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</si>
  <si>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</si>
  <si>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</si>
  <si>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</si>
  <si>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</si>
  <si>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</si>
  <si>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</si>
  <si>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</si>
  <si>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</si>
  <si>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</si>
  <si>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</si>
  <si>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</si>
  <si>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</si>
  <si>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</si>
  <si>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</si>
  <si>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</si>
  <si>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</si>
  <si>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</si>
  <si>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</si>
  <si>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</si>
  <si>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</si>
  <si>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</si>
  <si>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</si>
  <si>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</si>
  <si>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</si>
  <si>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</si>
  <si>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</si>
  <si>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</si>
  <si>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</si>
  <si>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</si>
  <si>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</si>
  <si>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</si>
  <si>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</si>
  <si>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</si>
  <si>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</si>
  <si>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</si>
  <si>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</si>
  <si>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</si>
  <si>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</si>
  <si>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</si>
  <si>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</si>
  <si>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</si>
  <si>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</si>
  <si>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</si>
  <si>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</si>
  <si>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</si>
  <si>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</si>
  <si>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</si>
  <si>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</si>
  <si>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</si>
  <si>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</si>
  <si>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</si>
  <si>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</si>
  <si>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</si>
  <si>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</si>
  <si>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</si>
  <si>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</si>
  <si>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</si>
  <si>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</si>
  <si>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</si>
  <si>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</si>
  <si>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</si>
  <si>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</si>
  <si>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</si>
  <si>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</si>
  <si>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</si>
  <si>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</si>
  <si>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</si>
  <si>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</si>
  <si>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</si>
  <si>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</si>
  <si>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</si>
  <si>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</si>
  <si>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</si>
  <si>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</si>
  <si>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</si>
  <si>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</si>
  <si>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</si>
  <si>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</si>
  <si>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</si>
  <si>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</si>
  <si>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</si>
  <si>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</si>
  <si>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</si>
  <si>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</si>
  <si>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</si>
  <si>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</si>
  <si>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</si>
  <si>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</si>
  <si>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</si>
  <si>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</si>
  <si>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</si>
  <si>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</si>
  <si>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</si>
  <si>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</si>
  <si>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</si>
  <si>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</si>
  <si>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</si>
  <si>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</si>
  <si>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</si>
  <si>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</si>
  <si>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</si>
  <si>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</si>
  <si>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</si>
  <si>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</si>
  <si>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</si>
  <si>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</si>
  <si>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</si>
  <si>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</si>
  <si>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</si>
  <si>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</si>
  <si>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</si>
  <si>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</si>
  <si>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</si>
  <si>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</si>
  <si>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</si>
  <si>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</si>
  <si>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</si>
  <si>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</si>
  <si>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</si>
  <si>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</si>
  <si>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</si>
  <si>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</si>
  <si>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</si>
  <si>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</si>
  <si>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</si>
  <si>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</si>
  <si>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</si>
  <si>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</si>
  <si>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</si>
  <si>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</si>
  <si>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</si>
  <si>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</si>
  <si>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</si>
  <si>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</si>
  <si>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</si>
  <si>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</si>
  <si>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</si>
  <si>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</si>
  <si>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</si>
  <si>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</si>
  <si>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</si>
  <si>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</si>
  <si>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</si>
  <si>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</si>
  <si>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</si>
  <si>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</si>
  <si>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</si>
  <si>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</si>
  <si>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</si>
  <si>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</si>
  <si>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</si>
  <si>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</si>
  <si>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</si>
  <si>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</si>
  <si>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</si>
  <si>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</si>
  <si>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</si>
  <si>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</si>
  <si>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</si>
  <si>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</si>
  <si>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</si>
  <si>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</si>
  <si>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</si>
  <si>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</si>
  <si>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</si>
  <si>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</si>
  <si>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</si>
  <si>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</si>
  <si>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</si>
  <si>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</si>
  <si>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</si>
  <si>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</si>
  <si>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</si>
  <si>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</si>
  <si>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</si>
  <si>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</si>
  <si>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</si>
  <si>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</si>
  <si>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</si>
  <si>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</si>
  <si>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</si>
  <si>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</si>
  <si>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</si>
  <si>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</si>
  <si>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</si>
  <si>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</si>
  <si>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</si>
  <si>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</si>
  <si>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</si>
  <si>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</si>
  <si>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</si>
  <si>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</si>
  <si>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</si>
  <si>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</si>
  <si>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</si>
  <si>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</si>
  <si>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</si>
  <si>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</si>
  <si>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</si>
  <si>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</si>
  <si>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</si>
  <si>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</si>
  <si>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</si>
  <si>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</si>
  <si>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</si>
  <si>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</si>
  <si>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</si>
  <si>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</si>
  <si>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</si>
  <si>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</si>
  <si>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</si>
  <si>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</si>
  <si>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</si>
  <si>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</si>
  <si>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</si>
  <si>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</si>
  <si>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</si>
  <si>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</si>
  <si>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</si>
  <si>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</si>
  <si>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</si>
  <si>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</si>
  <si>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</si>
  <si>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</si>
  <si>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</si>
  <si>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</si>
  <si>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</si>
  <si>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</si>
  <si>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</si>
  <si>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</si>
  <si>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</si>
  <si>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</si>
  <si>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</si>
  <si>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</si>
  <si>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</si>
  <si>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</si>
  <si>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</si>
  <si>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</si>
  <si>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</si>
  <si>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</si>
  <si>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</si>
  <si>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</si>
  <si>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</si>
  <si>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</si>
  <si>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</si>
  <si>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</si>
  <si>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</si>
  <si>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</si>
  <si>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</si>
  <si>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</si>
  <si>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</si>
  <si>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</si>
  <si>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</si>
  <si>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</si>
  <si>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</si>
  <si>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</si>
  <si>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</si>
  <si>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</si>
  <si>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</si>
  <si>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</si>
  <si>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</si>
  <si>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</si>
  <si>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</si>
  <si>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</si>
  <si>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</si>
  <si>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</si>
  <si>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</si>
  <si>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</si>
  <si>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</si>
  <si>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</si>
  <si>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</si>
  <si>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</si>
  <si>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</si>
  <si>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</si>
  <si>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</si>
  <si>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</si>
  <si>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</si>
  <si>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</si>
  <si>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</si>
  <si>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</si>
  <si>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</si>
  <si>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</si>
  <si>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</si>
  <si>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</si>
  <si>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</si>
  <si>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</si>
  <si>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</si>
  <si>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</si>
  <si>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</si>
  <si>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</si>
  <si>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</si>
  <si>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</si>
  <si>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</si>
  <si>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</si>
  <si>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</si>
  <si>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</si>
  <si>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</si>
  <si>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</si>
  <si>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</si>
  <si>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</si>
  <si>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</si>
  <si>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</si>
  <si>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</si>
  <si>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</si>
  <si>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</si>
  <si>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</si>
  <si>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</si>
  <si>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</si>
  <si>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</si>
  <si>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</si>
  <si>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</si>
  <si>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</si>
  <si>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</si>
  <si>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</si>
  <si>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</si>
  <si>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</si>
  <si>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</si>
  <si>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</si>
  <si>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</si>
  <si>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</si>
  <si>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</si>
  <si>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</si>
  <si>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</si>
  <si>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</si>
  <si>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</si>
  <si>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</si>
  <si>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</si>
  <si>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</si>
  <si>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</si>
  <si>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</si>
  <si>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</si>
  <si>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</si>
  <si>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</si>
  <si>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</si>
  <si>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</si>
  <si>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</si>
  <si>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</si>
  <si>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</si>
  <si>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</si>
  <si>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</si>
  <si>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</si>
  <si>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</si>
  <si>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</si>
  <si>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</si>
  <si>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</si>
  <si>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</si>
  <si>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</si>
  <si>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</si>
  <si>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</si>
  <si>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</si>
  <si>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</si>
  <si>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</si>
  <si>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</si>
  <si>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</si>
  <si>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</si>
  <si>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</si>
  <si>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</si>
  <si>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</si>
  <si>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</si>
  <si>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</si>
  <si>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</si>
  <si>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</si>
  <si>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</si>
  <si>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</si>
  <si>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</si>
  <si>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</si>
  <si>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</si>
  <si>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</si>
  <si>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</si>
  <si>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</si>
  <si>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</si>
  <si>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</si>
  <si>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</si>
  <si>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</si>
  <si>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</si>
  <si>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</si>
  <si>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</si>
  <si>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</si>
  <si>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</si>
  <si>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</si>
  <si>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</si>
  <si>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</si>
  <si>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</si>
  <si>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</si>
  <si>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</si>
  <si>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</si>
  <si>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</si>
  <si>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</si>
  <si>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</si>
  <si>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</si>
  <si>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</si>
  <si>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</si>
  <si>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</si>
  <si>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</si>
  <si>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</si>
  <si>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</si>
  <si>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</si>
  <si>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</si>
  <si>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</si>
  <si>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</si>
  <si>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</si>
  <si>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</si>
  <si>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</si>
  <si>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</si>
  <si>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</si>
  <si>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</si>
  <si>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</si>
  <si>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</si>
  <si>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</si>
  <si>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</si>
  <si>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</si>
  <si>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</si>
  <si>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</si>
  <si>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</si>
  <si>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</si>
  <si>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</si>
  <si>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</si>
  <si>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</si>
  <si>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</si>
  <si>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</si>
  <si>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</si>
  <si>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</si>
  <si>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</si>
  <si>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</si>
  <si>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</si>
  <si>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</si>
  <si>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</si>
  <si>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</si>
  <si>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</si>
  <si>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</si>
  <si>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</si>
  <si>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</si>
  <si>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</si>
  <si>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</si>
  <si>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</si>
  <si>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</si>
  <si>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</si>
  <si>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</si>
  <si>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</si>
  <si>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</si>
  <si>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</si>
  <si>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</si>
  <si>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</si>
  <si>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</si>
  <si>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</si>
  <si>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</si>
  <si>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</si>
  <si>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</si>
  <si>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</si>
  <si>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</si>
  <si>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</si>
  <si>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</si>
  <si>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</si>
  <si>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</si>
  <si>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</si>
  <si>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</si>
  <si>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</si>
  <si>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</si>
  <si>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</si>
  <si>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</si>
  <si>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</si>
  <si>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</si>
  <si>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</si>
  <si>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</si>
  <si>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</si>
  <si>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</si>
  <si>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</si>
  <si>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</si>
  <si>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</si>
  <si>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</si>
  <si>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</si>
  <si>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</si>
  <si>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</si>
  <si>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</si>
  <si>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</si>
  <si>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</si>
  <si>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</si>
  <si>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</si>
  <si>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</si>
  <si>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</si>
  <si>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</si>
  <si>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</si>
  <si>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</si>
  <si>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</si>
  <si>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</si>
  <si>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</si>
  <si>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</si>
  <si>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</si>
  <si>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</si>
  <si>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</si>
  <si>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</si>
  <si>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</si>
  <si>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</si>
  <si>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</si>
  <si>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</si>
  <si>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</si>
  <si>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</si>
  <si>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</si>
  <si>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</si>
  <si>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</si>
  <si>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</si>
  <si>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 xml:space="preserve">Правительство Амурской области
</t>
  </si>
  <si>
    <t>23.12.2024</t>
  </si>
  <si>
    <t>31.01.2029</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</si>
  <si>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</si>
  <si>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приказ</t>
  </si>
  <si>
    <t>39@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</si>
  <si>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</si>
  <si>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</si>
  <si>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</si>
  <si>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</si>
  <si>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</si>
  <si>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</si>
  <si>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</si>
  <si>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</si>
  <si>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</si>
  <si>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</si>
  <si>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</si>
  <si>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</si>
  <si>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</si>
  <si>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</si>
  <si>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</si>
  <si>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</si>
  <si>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</si>
  <si>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</si>
  <si>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</si>
  <si>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</si>
  <si>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</si>
  <si>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</si>
  <si>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</si>
  <si>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</si>
  <si>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</si>
  <si>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</si>
  <si>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</si>
  <si>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</si>
  <si>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</si>
  <si>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</si>
  <si>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</si>
  <si>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</si>
  <si>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</si>
  <si>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</si>
  <si>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</si>
  <si>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Реконструкция т/м №1 Центрального района, от узла «А» до УТ-4Ц с заменой трубопроводов с Ду800мм на Ду 1000мм протяженностью 1994 м в двухтрубном исполнении, СП АТС K_505-АГ-135тп</t>
  </si>
  <si>
    <t>Октябрь</t>
  </si>
  <si>
    <t>2027</t>
  </si>
  <si>
    <t>сп БТЭЦ</t>
  </si>
  <si>
    <t>ТИ с сетями</t>
  </si>
  <si>
    <t>Город Благовещенск</t>
  </si>
  <si>
    <t>10701000</t>
  </si>
  <si>
    <t>г Благовещенск</t>
  </si>
  <si>
    <t>10701000001</t>
  </si>
  <si>
    <t>Загородная</t>
  </si>
  <si>
    <t>177</t>
  </si>
  <si>
    <t xml:space="preserve">  Прочие собственные средства</t>
  </si>
  <si>
    <t>Добавить источник финансирования</t>
  </si>
  <si>
    <t>Добавить объект инфраструктуры</t>
  </si>
  <si>
    <t>реконструкция или модернизация существующих тепловых сетей</t>
  </si>
  <si>
    <t>Реконструкция т/м №2 Северного планировочного района от узла "А" до ТП-2С с увеличением диаметра с Ду800мм на Ду1000мм протяженностью 1426 м в двухтрубном исполнении, СП АТС N_505-АГ-109ис</t>
  </si>
  <si>
    <t>2028</t>
  </si>
  <si>
    <t>Техническое перевооружение тепловых сетей г. Благовещенск, с заменой трубопровода Ду 530 мм, 820 мм, общей протяженностью 398 м. в двухтрубном исчислении, СП АТС (под программу ПСПТЭ) N_505-АТС-1</t>
  </si>
  <si>
    <t>2024</t>
  </si>
  <si>
    <t xml:space="preserve">      Амортизационные отчисления с выделением результатов переоценки основных средств и нематериальных активов</t>
  </si>
  <si>
    <t>Реконструкция тепловых сетей от ТК-19СЗ до ПНСС по ул. Островского,152 г. Благовещенск с увеличением диаметра с Ду 200 мм до Ду 300 мм протяженностью 664 м в двухтрубном исполнении, реконструкция ПНСС "Островского,152", СП АТС N_505-АТС-15ис</t>
  </si>
  <si>
    <t>2026</t>
  </si>
  <si>
    <t xml:space="preserve">  Кредиты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</si>
  <si>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</si>
  <si>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Модернизация структурированной кабельной системы СП АТC, 1 шт. O_505-АТС-56</t>
  </si>
  <si>
    <t>Декабрь</t>
  </si>
  <si>
    <t>2025</t>
  </si>
  <si>
    <t>Техническое перевооружение кровли ремонтно-эксплуатационной базы РТС г. Благовещенска, площадью 2202 кв.м., с заменой типа кровли, СП АТС O_505-АТС-59</t>
  </si>
  <si>
    <t>Техничекое перевооружение котельной Агромех пгт. Новорайчихинск мощ. 18,7 Гкал/ч, СП АТС N_505-АТС-2ис</t>
  </si>
  <si>
    <t>котельная "Агромех"</t>
  </si>
  <si>
    <t>Прогресс</t>
  </si>
  <si>
    <t>10775000</t>
  </si>
  <si>
    <t>рп (пгт) Новорайчихинск</t>
  </si>
  <si>
    <t>10775000056</t>
  </si>
  <si>
    <t>Шоссейная</t>
  </si>
  <si>
    <t>Техническое перевооружение системы контроля параметров работы системы централизованного теплоснабжения (технический учет) в пгт Прогресс, СП АТС N_505-АТС-3</t>
  </si>
  <si>
    <t>Техническое перевооружение системы контроля параметров работы системы централизованного теплоснабжения (технический учет) в г. Благовещенске, СП АТС (под программу ПСПТЭ) N_505-АТС-4</t>
  </si>
  <si>
    <t>Установка узла коммерческого учета тепловой энергии на границе раздела внутренних тепловых сетей Благовещенской ТЭЦ и магистральных тепловых сетей (узел "Б"), СП АТС N_505-БлТЭЦ2-17</t>
  </si>
  <si>
    <t>Реконструкция участка т/м №2 Северо-западного района на участке от НО-10 до НО-12 с увеличением диаметра с Ду 600мм на Ду 700мм  протяженностью 270 м в двухтрубном исполнении, СП АТС N_505-АТС-7тп</t>
  </si>
  <si>
    <t xml:space="preserve">  За счет платы за технологическое присоединение</t>
  </si>
  <si>
    <t>Покупка оборудования, не входящее в сметы строек, СП АТС</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</si>
  <si>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</si>
  <si>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газовой котельной мощ. 12 Гкал/ч с Чигири Благовещенского муниципального округа, Амурская область, СП АТС O_505-АТС-57ис</t>
  </si>
  <si>
    <t>Строительство служебно-бытового здания района тепловых сетей, СП АТС O_505-АТС-58</t>
  </si>
  <si>
    <t>HEAT_IP_EVENT_SUBGROUP_1_LIST</t>
  </si>
  <si>
    <t>15</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</si>
  <si>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</si>
  <si>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иных объектов теплоснабжения за исключением тепловых сетей в целях подключения потребителей</t>
  </si>
  <si>
    <t xml:space="preserve"> Строительство тепловой сети от СЦТ котельной "Агромех" до СЦТ котельной п. Кирзавод протяженностью 2,7 км, СП АТС N_505-АТС-8ис</t>
  </si>
  <si>
    <t>16</t>
  </si>
  <si>
    <t>строительство новых тепловых сетей в целях подключения потребителей</t>
  </si>
  <si>
    <t>Строительство сети для технологического присоединения к системе теплоснабжения объекта Многоквартирный жилой дом  в квартале 156 г. Благовещенска  N_505-Бл.ТЭЦ-1-3тп</t>
  </si>
  <si>
    <t>17</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</si>
  <si>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в квартале 139 г. Благовещенска,СП АТС N_505-АТС-9тп</t>
  </si>
  <si>
    <t>18</t>
  </si>
  <si>
    <t>Строительство сети для технологического присоединения к системе теплоснабжения объекта Многоквартирный жилой дом (1 этап) по ул. Октябрьская - ул. Театральная - пер. Технический - ул. Политехническая, СП АТС N_505-АТС-10тп</t>
  </si>
  <si>
    <t>19</t>
  </si>
  <si>
    <t>Строительство сети для технологического присоединения к системе теплоснабжения объекта Многоквартирный жилой дом в квартале 298 города Благовещенска, СП АТС N_505-АТС-11тп</t>
  </si>
  <si>
    <t>20</t>
  </si>
  <si>
    <t>Строительство сети для технологического присоединения к системе теплоснабжения объекта Многоквартирный жилой дом, Литер 3 в квартале 207 г. Благовещенска, СП АТС N_505-Бл.ТЭЦ-1-6тп</t>
  </si>
  <si>
    <t>21</t>
  </si>
  <si>
    <t>Строительство сети для технологического присоединения к системе теплоснабжения объектов Многоквартирные жилые дома Литер 10, Литер 11 и подземная автостоянка Литер 12 г. Благовещенска, СП АТС  N_505-Бл.ТЭЦ-1-8тп</t>
  </si>
  <si>
    <t>22</t>
  </si>
  <si>
    <t>Строительство сети для технологического присоединения к системе теплоснабжения объекта «Многоквартирный жилой дом в квартале 189 г. Благовещенска, СП АТС N_505-АТС-17тп</t>
  </si>
  <si>
    <t>23</t>
  </si>
  <si>
    <t>Строительство сети для технологического присоединения к системе теплоснабжения объекта: «Многофункциональное здание и подземная автомобильная стоянка Литер 1, Литер 2 в квартале 418 г. Благовещенска, СП АТС N_505-АТС-18тп</t>
  </si>
  <si>
    <t>24</t>
  </si>
  <si>
    <t>Строительство сети для технологического присоединения к системе теплоснабжения объекта:Многоквартирный жилой дом со встроенными помещениями общественного назначенияЛитер 10 в с.Чигири Благовещенского района, СП АТС  N_505-АТС-19тп</t>
  </si>
  <si>
    <t>25</t>
  </si>
  <si>
    <t>Строительство сети для технологического присоединения к системе теплоснабжения объекта:Многоквартирный жилой дом Литер 2 в с.Чигири Благовещенского района, СП АТС  N_505-АТС-20тп</t>
  </si>
  <si>
    <t>26</t>
  </si>
  <si>
    <t>Строительство сети для технологического присоединения к системе теплоснабжения объекта:Многофункциональный комплекс зданий со встроенными нежилыми помещениями и подземной автостоянкой» расположенный по адресу: Амурская область, г. Благовещенск квартал 127, СП АТС  N_505-АТС-21тп</t>
  </si>
  <si>
    <t>27</t>
  </si>
  <si>
    <t>Строительство сети для технологического присоединения к системе теплоснабжения объекта: Многоквартирный жилой дом в квартале ЗПУ-5 на земельном участке с к/н 28:01:030004:3682 г. Благовещенска, СП АТС N_505-АТС-22тп</t>
  </si>
  <si>
    <t>28</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</si>
  <si>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в квартале 236 по ул. Чайковского, 126, г. Благовещенска, СП АТС N_505-АТС-23тп</t>
  </si>
  <si>
    <t>29</t>
  </si>
  <si>
    <t>Строительство сети для технологического присоединения к системе теплоснабжения объекта: Многоквартирный дом в квартале 170, г. Благовещенска, СП АТС N_505-АТС-24тп</t>
  </si>
  <si>
    <t>30</t>
  </si>
  <si>
    <t>Строительство сети для технологического присоединения к системе теплоснабжения объекта:Школа на 528 мест в с. Чигири Благовещенского района, СП АТС  N_505-АТС-25тп</t>
  </si>
  <si>
    <t>31</t>
  </si>
  <si>
    <t>Строительство сети для технологического присоединения к системе теплоснабжения объекта: Многоквартирный жилой дом со встроеными нежилыми помещениями и подземной автостоянкой по ул. Островского, г. Благовещенска, СП АТС N_505-АТС-26тп</t>
  </si>
  <si>
    <t>32</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</si>
  <si>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и пристроенными автостоянками закрытого типа в квартале 352  г. Благовещенска Литер 1.1, Литер 1.2, Литер 1.3, СП АТС N_505-АТС-27тп</t>
  </si>
  <si>
    <t>33</t>
  </si>
  <si>
    <t>Строительство сети для технологического присоединения к системе теплоснабжения объекта: Многоквартирный дом (с эксплуатируемой кровлей) в квартале 604, СП АТС N_505-АТС-28тп</t>
  </si>
  <si>
    <t>34</t>
  </si>
  <si>
    <t>Строительство сети для технологического присоединения к системе теплоснабжения объекта: Многоквартирный жилой дом в микрорайоне "Европейский", с Чигири, Благовещенского района, Амурской области, СП АТС N_505-АТС-29тп</t>
  </si>
  <si>
    <t>35</t>
  </si>
  <si>
    <t>Строительство сети для технологического присоединения к системе теплоснабжения объекта: «Многоквартирный жилой дом, квартал 4 г. Благовещенск, Амурская область, СП АТС N_505-АТС-30тп</t>
  </si>
  <si>
    <t>36</t>
  </si>
  <si>
    <t>Строительство сети для технологического присоединения к системе теплоснабжения объекта: «Многоквартирный жилой дом в квартале 121 г. Благовещенска, СП АТС N_505-АТС-33тп</t>
  </si>
  <si>
    <t>37</t>
  </si>
  <si>
    <t>Строительство сети для технологического присоединения к системе теплоснабжения объекта: «Многоквартирный жилой дом в с. Чигири, Благовещенского района Амурской области, СП АТС N_505-АТС-34тп</t>
  </si>
  <si>
    <t>38</t>
  </si>
  <si>
    <t>Строительство сети для технологического присоединения к системе теплоснабжения объекта "Многоквартирный жилой дом в квартале 115 г. Благовещенска, СП АТС N_505-АТС-35тп</t>
  </si>
  <si>
    <t>39</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</si>
  <si>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Литер 9 в с. Чигири Благовещенского района, СП АТС N_505-АТС-36тп</t>
  </si>
  <si>
    <t>40</t>
  </si>
  <si>
    <t>Строительство сети для технологического присоединения к системе теплоснабжения объекта  «Производственная база в составе помещений: Здание Литер А1 с пристроенным административным корпусом Литер А, гараж Литер А2, склад-гараж Литер А3, склад металлический  Литер А4, склад  Литер А5, расположенная по адресу: ул. 50 лет Октября, 226, СП АТС N_505-АТС-37тп</t>
  </si>
  <si>
    <t>41</t>
  </si>
  <si>
    <t>Строительство сети для технологического присоединения к системе теплоснабжения объекта «Многоквартирный жилой дом в квартале 4 г. Благовещенска, СП АТС N_505-АТС-38тп</t>
  </si>
  <si>
    <t>42</t>
  </si>
  <si>
    <t>Строительство сети для технологического присоединения к системе теплоснабжения объекта «Многоквартирный жилой дом в квартале 133 г. Благовещенска, СП АТС N_505-АТС-39тп</t>
  </si>
  <si>
    <t>43</t>
  </si>
  <si>
    <t>Строительство сети для технологического присоединения к системе теплоснабжения объекта  "Многоквартирный жилой дом литер 3 в квартале 190 г. Благовещенска, СП АТС N_505-АТС-40тп</t>
  </si>
  <si>
    <t>44</t>
  </si>
  <si>
    <t>Строительство сети для технологического присоединения к системе теплоснабжения объекта «Многоквартирный жилой дом в квартале 97 г. Благовещенска, СП АТС N_505-АТС-41тп</t>
  </si>
  <si>
    <t>45</t>
  </si>
  <si>
    <t>Строительство сети для технологического присоединения к системе теплоснабжения объекта «Многоквартирный дом со встроенными помещениями общественного назначения, трансформаторной подстанцией, квартал ЗПУ-5 г. Благовещенска, СП АТС N_505-АТС-42тп</t>
  </si>
  <si>
    <t>46</t>
  </si>
  <si>
    <t>Строительство сети для технологического присоединения к системе теплоснабжения объекта  "Многоквартирные дома Литер 1 и Литер 2, в квартале 5 г. Благовещенска, СП АТС N_505-АТС-43тп</t>
  </si>
  <si>
    <t>47</t>
  </si>
  <si>
    <t>Строительство тепловой сети для технологического присоединения к системе теплоснабжения объекта: Здание бытового обслуживания на земельном участке с к.н. 28:01:010250:24,СП АТС O_505-АТС-44тп</t>
  </si>
  <si>
    <t>48</t>
  </si>
  <si>
    <t>Строительство тепловой сети для технологического присоединения к системе теплоснабжения объекта: Комплекс объектов управленческой деятельности Литер 1, Литер 2 в ЗПУ-2  г. Благовещенска, СП АТС O_505-АТС-45тп</t>
  </si>
  <si>
    <t>49</t>
  </si>
  <si>
    <t>Строительство тепловой сети для технологического присоединения к системе теплоснабжения объекта: Многофункциональное здание в квартале 162 г.Благовещенск, Амурская область, СП АТС  O_505-АТС-46тп</t>
  </si>
  <si>
    <t>50</t>
  </si>
  <si>
    <t>Строительство тепловой сети для технологического присоединения к системе теплоснабжения объекта: Магазин пром. товаров с встроенной автостоянкой  по ул. Пионерская, 85, СП АТС O_505-АТС-47тп</t>
  </si>
  <si>
    <t>51</t>
  </si>
  <si>
    <t>Строительство тепловой сети для технологического присоединения к системе теплоснабжения объекта: Многоквартирный жилой дом  Литер 3 в квартале 449, СП АТС O_505-АТС-48тп</t>
  </si>
  <si>
    <t>52</t>
  </si>
  <si>
    <t>Строительство тепловой сети для технологического присоединения к системе теплоснабжения объекта:  "Многоквартирный жилой дом в квартале 93 г.Благовещенска (1, 2, 3 этап)", СП АТС O_505-АТС-49тп</t>
  </si>
  <si>
    <t>53</t>
  </si>
  <si>
    <t>Строительство тепловой сети для технологического присоединения к системе теплоснабжения объекта: Многоквартирный жилой дом Литер 1, 2, 3 в квартале 332, СП АТС O_505-АТС-50тп</t>
  </si>
  <si>
    <t>54</t>
  </si>
  <si>
    <t>Строительство тепловой сети для технологического присоединения к системе теплоснабжения объекта: Многоквартирный жилой дом Литер 3 в с. Чигири Благовещенского района, СП АТС O_505-АТС-51тп</t>
  </si>
  <si>
    <t>55</t>
  </si>
  <si>
    <t>Строительство тепловой сети для технологического присоединения к системе теплоснабжения объекта: Многоквартирный жилой дом Литер 11 в с. Чигири Благовещенского района, СП АТС O_505-АТС-52тп</t>
  </si>
  <si>
    <t>56</t>
  </si>
  <si>
    <t>Строительство тепловой сети для технологического присоединения к системе теплоснабжения объекта: Региональный физкультурно-оздоровительный центр Амурской области, СП АТС O_505-АТС-53тп</t>
  </si>
  <si>
    <t>Добавить мероприятие</t>
  </si>
  <si>
    <t>Реконструкция участка т/м №2 Северо-западного района, от ТП-6СЗ до ТП - 9СЗ с Ду600мм на Ду 700мм  протяженностью 670 м в двухтрубном исполнении, СП АТС N_505-АГ-107ис</t>
  </si>
  <si>
    <t>2029</t>
  </si>
  <si>
    <t>Реконструкция участка т/м № 1ЦР диаметром 800 мм, протяженностью 2192,57 м в двухтрубном исполнении, с заменой строительных конструкций и типа тепловой изоляции с применением технологии K-Flex, СП АТС N_505-АГ-106ис</t>
  </si>
  <si>
    <t>Реконструкция участка т/м №2 Северного планировочного района, от УТ-12АС до ТК13С протяженностью в двухтрубном исполнении 196 м с заменой трубопроводов с Ду500мм на Ду700мм, СП АТС N_505-АГ-110ис</t>
  </si>
  <si>
    <t>Реконструкция распределительных и квартальных тепловых сетей РГРЭС 10 км (пгт. Прогресс), СП АТС N_505-АГ-114ис</t>
  </si>
  <si>
    <t>СП РГРЭС</t>
  </si>
  <si>
    <t>рп (пгт) Прогресс</t>
  </si>
  <si>
    <t>10775000051</t>
  </si>
  <si>
    <t>Бурейская</t>
  </si>
  <si>
    <t>Реконструкция распределительных и квартальных тепловых сетей в п. Кирзавод и п. Новорайчихинск общей протяжённостью 7км, СП АТС N_505-АГ-115ис</t>
  </si>
  <si>
    <t>Строительство ПНС на т/м № 1 Центрального района в районе ул. Красноармейская – Железнодорожная, СП АТС N_505-АГ-112ис</t>
  </si>
  <si>
    <t>Реконструкция участка т/м №2 Северо-западного района, от ТП-9СЗ до. ТК-12СЗ с Ду500мм на Ду700мм протяженностью 664 м в двухтрубном исполнении, СП АТС N_505-АГ-108ис</t>
  </si>
  <si>
    <t>Перекладка участка т/м № 2 Северо-Западного района диаметром 500 мм, протяженностью 497 м в двухтрубном исполнении, с заменой строительных конструкций и типа тепловой изоляции с применением технологии K-Flex, СП АТС N_505-АГ-111ис</t>
  </si>
  <si>
    <t>Реконструкция участка т/м №4 ТПК  от ТП-8ТПК  до ТП-9ТПК с увеличением диаметра с Ду600мм на Ду800мм протяженностью 604 в двухтрубном исполнении, СП АТС O_505-АТС-55ис</t>
  </si>
  <si>
    <t>Реконструкция теплотрассы ЦЭС, на участке от УТ-2 до ТП-2Б , с увеличением диаметра трубопроводов с Ду 300мм на Ду 400мм  протяженностью 561,3 в двухтрубном исполнении, СП АТС O_505-АТС-54ис</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</si>
  <si>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</si>
  <si>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</si>
  <si>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</si>
  <si>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</si>
  <si>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</si>
  <si>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</si>
  <si>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</si>
  <si>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</si>
  <si>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</si>
  <si>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</si>
  <si>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</si>
  <si>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</si>
  <si>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</si>
  <si>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</si>
  <si>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</si>
  <si>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</si>
  <si>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</si>
  <si>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</si>
  <si>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</si>
  <si>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</si>
  <si>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</si>
  <si>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</si>
  <si>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</si>
  <si>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</si>
  <si>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</si>
  <si>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</si>
  <si>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</si>
  <si>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</si>
  <si>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</si>
  <si>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</si>
  <si>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</si>
  <si>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</si>
  <si>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</si>
  <si>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</si>
  <si>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</si>
  <si>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</si>
  <si>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</si>
  <si>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</si>
  <si>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</si>
  <si>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</si>
  <si>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</si>
  <si>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</si>
  <si>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</si>
  <si>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</si>
  <si>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</si>
  <si>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</si>
  <si>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</si>
  <si>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</si>
  <si>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</si>
  <si>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</si>
  <si>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</si>
  <si>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</si>
  <si>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</si>
  <si>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</si>
  <si>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</si>
  <si>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</si>
  <si>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</si>
  <si>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</si>
  <si>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</si>
  <si>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</si>
  <si>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</si>
  <si>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</si>
  <si>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</si>
  <si>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</si>
  <si>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</si>
  <si>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</si>
  <si>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</si>
  <si>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</si>
  <si>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</si>
  <si>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</si>
  <si>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</si>
  <si>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</si>
  <si>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</si>
  <si>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</si>
  <si>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</si>
  <si>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</si>
  <si>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</si>
  <si>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</si>
  <si>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</si>
  <si>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</si>
  <si>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</si>
  <si>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</si>
  <si>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</si>
  <si>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</si>
  <si>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</si>
  <si>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</si>
  <si>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</si>
  <si>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</si>
  <si>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</si>
  <si>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</si>
  <si>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</si>
  <si>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</si>
  <si>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</si>
  <si>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</si>
  <si>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</si>
  <si>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</si>
  <si>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</si>
  <si>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</si>
  <si>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</si>
  <si>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</si>
  <si>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</si>
  <si>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Бизнес-план АО "ДГК" на 2025-2029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</si>
  <si>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</si>
  <si>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</si>
  <si>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</si>
  <si>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</si>
  <si>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</si>
  <si>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</si>
  <si>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</si>
  <si>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</si>
  <si>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</si>
  <si>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</si>
  <si>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</si>
  <si>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</si>
  <si>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</si>
  <si>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</si>
  <si>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</si>
  <si>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</si>
  <si>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</si>
  <si>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</si>
  <si>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</si>
  <si>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</si>
  <si>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</si>
  <si>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</si>
  <si>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</si>
  <si>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</si>
  <si>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</si>
  <si>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</si>
  <si>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</si>
  <si>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</si>
  <si>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</si>
  <si>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</si>
  <si>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</si>
  <si>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</si>
  <si>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</si>
  <si>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</si>
  <si>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</si>
  <si>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</si>
  <si>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</si>
  <si>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</si>
  <si>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</si>
  <si>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</si>
  <si>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</si>
  <si>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</si>
  <si>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</si>
  <si>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</si>
  <si>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</si>
  <si>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</si>
  <si>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</si>
  <si>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</si>
  <si>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</si>
  <si>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</si>
  <si>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</si>
  <si>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</si>
  <si>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</si>
  <si>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</si>
  <si>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</si>
  <si>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</si>
  <si>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</si>
  <si>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</si>
  <si>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</si>
  <si>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</si>
  <si>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</si>
  <si>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</si>
  <si>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</si>
  <si>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</si>
  <si>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</si>
  <si>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</si>
  <si>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</si>
  <si>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</si>
  <si>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</si>
  <si>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</si>
  <si>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</si>
  <si>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</si>
  <si>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</si>
  <si>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</si>
  <si>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</si>
  <si>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</si>
  <si>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</si>
  <si>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</si>
  <si>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</si>
  <si>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</si>
  <si>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</si>
  <si>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</si>
  <si>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</si>
  <si>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</si>
  <si>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</si>
  <si>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</si>
  <si>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</si>
  <si>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</si>
  <si>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</si>
  <si>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</si>
  <si>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</si>
  <si>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</si>
  <si>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</si>
  <si>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</si>
  <si>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</si>
  <si>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</si>
  <si>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</si>
  <si>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</si>
  <si>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</si>
  <si>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</si>
  <si>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</si>
  <si>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</si>
  <si>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</si>
  <si>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</si>
  <si>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</si>
  <si>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</si>
  <si>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</si>
  <si>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</si>
  <si>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</si>
  <si>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</si>
  <si>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</si>
  <si>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</si>
  <si>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</si>
  <si>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</si>
  <si>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</si>
  <si>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</si>
  <si>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</si>
  <si>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</si>
  <si>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</si>
  <si>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</si>
  <si>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</si>
  <si>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</si>
  <si>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</si>
  <si>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</si>
  <si>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</si>
  <si>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</si>
  <si>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</si>
  <si>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</si>
  <si>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</si>
  <si>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</si>
  <si>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</si>
  <si>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</si>
  <si>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</si>
  <si>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</si>
  <si>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</si>
  <si>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</si>
  <si>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</si>
  <si>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</si>
  <si>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</si>
  <si>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</si>
  <si>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</si>
  <si>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</si>
  <si>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</si>
  <si>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</si>
  <si>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</si>
  <si>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</si>
  <si>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</si>
  <si>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</si>
  <si>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</si>
  <si>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</si>
  <si>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</si>
  <si>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</si>
  <si>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</si>
  <si>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</si>
  <si>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</si>
  <si>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</si>
  <si>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</si>
  <si>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</si>
  <si>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</si>
  <si>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</si>
  <si>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</si>
  <si>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</si>
  <si>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</si>
  <si>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</si>
  <si>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</si>
  <si>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</si>
  <si>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</si>
  <si>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</si>
  <si>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</si>
  <si>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</si>
  <si>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</si>
  <si>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</si>
  <si>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</si>
  <si>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</si>
  <si>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</si>
  <si>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</si>
  <si>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</si>
  <si>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</si>
  <si>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</si>
  <si>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</si>
  <si>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</si>
  <si>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</si>
  <si>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</si>
  <si>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</si>
  <si>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</si>
  <si>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</si>
  <si>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</si>
  <si>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</si>
  <si>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</si>
  <si>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</si>
  <si>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</si>
  <si>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</si>
  <si>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</si>
  <si>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</si>
  <si>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</si>
  <si>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</si>
  <si>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</si>
  <si>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</si>
  <si>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</si>
  <si>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</si>
  <si>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</si>
  <si>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</si>
  <si>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</si>
  <si>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</si>
  <si>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</si>
  <si>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</si>
  <si>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</si>
  <si>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</si>
  <si>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</si>
  <si>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</si>
  <si>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</si>
  <si>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</si>
  <si>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</si>
  <si>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</si>
  <si>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</si>
  <si>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</si>
  <si>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</si>
  <si>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</si>
  <si>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</si>
  <si>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</si>
  <si>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</si>
  <si>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</si>
  <si>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</si>
  <si>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</si>
  <si>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</si>
  <si>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</si>
  <si>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</si>
  <si>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</si>
  <si>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</si>
  <si>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</si>
  <si>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</si>
  <si>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</si>
  <si>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</si>
  <si>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</si>
  <si>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</si>
  <si>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</si>
  <si>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</si>
  <si>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</si>
  <si>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</si>
  <si>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</si>
  <si>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</si>
  <si>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</si>
  <si>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</si>
  <si>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</si>
  <si>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</si>
  <si>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</si>
  <si>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</si>
  <si>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</si>
  <si>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</si>
  <si>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</si>
  <si>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</si>
  <si>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</si>
  <si>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</si>
  <si>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</si>
  <si>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</si>
  <si>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</si>
  <si>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</si>
  <si>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</si>
  <si>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</si>
  <si>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</si>
  <si>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</si>
  <si>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</si>
  <si>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</si>
  <si>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</si>
  <si>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</si>
  <si>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</si>
  <si>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</si>
  <si>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</si>
  <si>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</si>
  <si>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</si>
  <si>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</si>
  <si>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</si>
  <si>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</si>
  <si>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</si>
  <si>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</si>
  <si>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</si>
  <si>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</si>
  <si>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</si>
  <si>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</si>
  <si>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</si>
  <si>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</si>
  <si>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</si>
  <si>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</si>
  <si>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</si>
  <si>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</si>
  <si>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</si>
  <si>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</si>
  <si>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</si>
  <si>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</si>
  <si>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</si>
  <si>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</si>
  <si>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</si>
  <si>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</si>
  <si>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</si>
  <si>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</si>
  <si>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</si>
  <si>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</si>
  <si>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</si>
  <si>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</si>
  <si>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</si>
  <si>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</si>
  <si>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</si>
  <si>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</si>
  <si>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</si>
  <si>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</si>
  <si>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</si>
  <si>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</si>
  <si>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</si>
  <si>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</si>
  <si>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</si>
  <si>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</si>
  <si>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</si>
  <si>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</si>
  <si>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</si>
  <si>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</si>
  <si>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</si>
  <si>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</si>
  <si>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</si>
  <si>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</si>
  <si>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</si>
  <si>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</si>
  <si>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</si>
  <si>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</si>
  <si>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</si>
  <si>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</si>
  <si>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</si>
  <si>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</si>
  <si>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</si>
  <si>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</si>
  <si>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</si>
  <si>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</si>
  <si>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</si>
  <si>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</si>
  <si>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</si>
  <si>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</si>
  <si>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</si>
  <si>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</si>
  <si>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</si>
  <si>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</si>
  <si>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</si>
  <si>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</si>
  <si>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</si>
  <si>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</si>
  <si>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</si>
  <si>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</si>
  <si>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</si>
  <si>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</si>
  <si>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</si>
  <si>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</si>
  <si>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</si>
  <si>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</si>
  <si>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</si>
  <si>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</si>
  <si>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</si>
  <si>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</si>
  <si>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</si>
  <si>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</si>
  <si>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</si>
  <si>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</si>
  <si>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</si>
  <si>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</si>
  <si>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</si>
  <si>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</si>
  <si>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</si>
  <si>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</si>
  <si>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</si>
  <si>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</si>
  <si>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</si>
  <si>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</si>
  <si>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</si>
  <si>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</si>
  <si>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</si>
  <si>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</si>
  <si>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</si>
  <si>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</si>
  <si>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</si>
  <si>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</si>
  <si>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</si>
  <si>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</si>
  <si>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</si>
  <si>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</si>
  <si>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</si>
  <si>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</si>
  <si>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</si>
  <si>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</si>
  <si>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</si>
  <si>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</si>
  <si>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</si>
  <si>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</si>
  <si>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</si>
  <si>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</si>
  <si>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</si>
  <si>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</si>
  <si>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</si>
  <si>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</si>
  <si>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</si>
  <si>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</si>
  <si>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</si>
  <si>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</si>
  <si>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</si>
  <si>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</si>
  <si>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</si>
  <si>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</si>
  <si>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</si>
  <si>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</si>
  <si>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</si>
  <si>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</si>
  <si>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</si>
  <si>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</si>
  <si>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</si>
  <si>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</si>
  <si>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</si>
  <si>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</si>
  <si>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</si>
  <si>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</si>
  <si>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</si>
  <si>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</si>
  <si>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</si>
  <si>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</si>
  <si>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</si>
  <si>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</si>
  <si>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</si>
  <si>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</si>
  <si>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</si>
  <si>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</si>
  <si>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</si>
  <si>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</si>
  <si>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</si>
  <si>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</si>
  <si>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</si>
  <si>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</si>
  <si>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</si>
  <si>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</si>
  <si>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</si>
  <si>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</si>
  <si>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</si>
  <si>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</si>
  <si>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</si>
  <si>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</si>
  <si>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</si>
  <si>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</si>
  <si>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</si>
  <si>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</si>
  <si>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</si>
  <si>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</si>
  <si>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</si>
  <si>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</si>
  <si>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</si>
  <si>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</si>
  <si>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</si>
  <si>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</si>
  <si>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</si>
  <si>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</si>
  <si>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</si>
  <si>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</si>
  <si>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</si>
  <si>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</si>
  <si>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</si>
  <si>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</si>
  <si>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</si>
  <si>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</si>
  <si>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</si>
  <si>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</si>
  <si>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</si>
  <si>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</si>
  <si>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</si>
  <si>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</si>
  <si>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</si>
  <si>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</si>
  <si>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</si>
  <si>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</si>
  <si>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</si>
  <si>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</si>
  <si>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</si>
  <si>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</si>
  <si>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</si>
  <si>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</si>
  <si>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</si>
  <si>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</si>
  <si>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</si>
  <si>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</si>
  <si>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</si>
  <si>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</si>
  <si>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</si>
  <si>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</si>
  <si>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</si>
  <si>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</si>
  <si>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</si>
  <si>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</si>
  <si>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</si>
  <si>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</si>
  <si>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</si>
  <si>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</si>
  <si>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</si>
  <si>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</si>
  <si>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</si>
  <si>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</si>
  <si>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</si>
  <si>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</si>
  <si>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</si>
  <si>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</si>
  <si>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</si>
  <si>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</si>
  <si>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</si>
  <si>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</si>
  <si>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</si>
  <si>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</si>
  <si>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</si>
  <si>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</si>
  <si>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</si>
  <si>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</si>
  <si>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</si>
  <si>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</si>
  <si>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</si>
  <si>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</si>
  <si>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</si>
  <si>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</si>
  <si>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</si>
  <si>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</si>
  <si>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</si>
  <si>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</si>
  <si>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</si>
  <si>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</si>
  <si>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</si>
  <si>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</si>
  <si>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</si>
  <si>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</si>
  <si>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</si>
  <si>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</si>
  <si>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</si>
  <si>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</si>
  <si>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</si>
  <si>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</si>
  <si>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</si>
  <si>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</si>
  <si>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</si>
  <si>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</si>
  <si>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</si>
  <si>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</si>
  <si>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</si>
  <si>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</si>
  <si>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</si>
  <si>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</si>
  <si>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</si>
  <si>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</si>
  <si>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</si>
  <si>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</si>
  <si>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</si>
  <si>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</si>
  <si>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</si>
  <si>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</si>
  <si>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</si>
  <si>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</si>
  <si>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</si>
  <si>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</si>
  <si>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</si>
  <si>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</si>
  <si>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</si>
  <si>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</si>
  <si>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</si>
  <si>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</si>
  <si>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</si>
  <si>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</si>
  <si>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</si>
  <si>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</si>
  <si>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</si>
  <si>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</si>
  <si>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</si>
  <si>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</si>
  <si>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</si>
  <si>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</si>
  <si>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</si>
  <si>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</si>
  <si>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</si>
  <si>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</si>
  <si>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</si>
  <si>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</si>
  <si>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</si>
  <si>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</si>
  <si>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</si>
  <si>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</si>
  <si>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</si>
  <si>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</si>
  <si>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</si>
  <si>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</si>
  <si>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</si>
  <si>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</si>
  <si>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</si>
  <si>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</si>
  <si>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</si>
  <si>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</si>
  <si>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</si>
  <si>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</si>
  <si>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</si>
  <si>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</si>
  <si>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</si>
  <si>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</si>
  <si>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</si>
  <si>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</si>
  <si>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</si>
  <si>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</si>
  <si>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</si>
  <si>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</si>
  <si>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</si>
  <si>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</si>
  <si>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</si>
  <si>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</si>
  <si>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</si>
  <si>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</si>
  <si>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</si>
  <si>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</si>
  <si>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</si>
  <si>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</si>
  <si>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</si>
  <si>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</si>
  <si>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</si>
  <si>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</si>
  <si>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</si>
  <si>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</si>
  <si>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</si>
  <si>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</si>
  <si>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</si>
  <si>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</si>
  <si>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</si>
  <si>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</si>
  <si>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</si>
  <si>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</si>
  <si>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</si>
  <si>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</si>
  <si>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</si>
  <si>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</si>
  <si>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</si>
  <si>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</si>
  <si>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</si>
  <si>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</si>
  <si>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</si>
  <si>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</si>
  <si>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</si>
  <si>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</si>
  <si>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</si>
  <si>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</si>
  <si>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</si>
  <si>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</si>
  <si>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</si>
  <si>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</si>
  <si>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</si>
  <si>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</si>
  <si>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</si>
  <si>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</si>
  <si>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</si>
  <si>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</si>
  <si>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</si>
  <si>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</si>
  <si>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</si>
  <si>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</si>
  <si>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</si>
  <si>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</si>
  <si>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</si>
  <si>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</si>
  <si>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</si>
  <si>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</si>
  <si>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</si>
  <si>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</si>
  <si>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</si>
  <si>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</si>
  <si>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</si>
  <si>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</si>
  <si>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</si>
  <si>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</si>
  <si>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</si>
  <si>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</si>
  <si>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</si>
  <si>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</si>
  <si>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</si>
  <si>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</si>
  <si>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</si>
  <si>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</si>
  <si>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</si>
  <si>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</si>
  <si>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</si>
  <si>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</si>
  <si>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</si>
  <si>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</si>
  <si>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</si>
  <si>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</si>
  <si>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</si>
  <si>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</si>
  <si>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</si>
  <si>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</si>
  <si>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</si>
  <si>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</si>
  <si>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</si>
  <si>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</si>
  <si>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</si>
  <si>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</si>
  <si>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</si>
  <si>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</si>
  <si>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</si>
  <si>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</si>
  <si>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</si>
  <si>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</si>
  <si>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</si>
  <si>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</si>
  <si>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</si>
  <si>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</si>
  <si>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</si>
  <si>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</si>
  <si>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</si>
  <si>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</si>
  <si>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</si>
  <si>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</si>
  <si>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</si>
  <si>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</si>
  <si>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</si>
  <si>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</si>
  <si>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</si>
  <si>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</si>
  <si>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</si>
  <si>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</si>
  <si>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</si>
  <si>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</si>
  <si>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</si>
  <si>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</si>
  <si>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</si>
  <si>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</si>
  <si>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Источник финансирования "прочие собственные средства" по проектам : 
- Реконструкция т/м №1 Центрального района, от узла «А» до УТ-4Ц с заменой трубопроводов с Ду800мм на Ду 1000мм протяженностью 1994 м в двухтрубном исполнении, СП АТС K_505-АГ-135тп
- Реконструкция участка т/м № 1ЦР диаметром 800 мм, протяженностью 2192,57 м в двухтрубном исполнении, с заменой строительных конструкций и типа тепловой изоляции с применением технологии K-Flex, СП АТС N_505-АГ-106ис
- Реконструкция участка т/м №2 Северо-западного района, от ТП-9СЗ до. ТК-12СЗ с Ду500мм на Ду700мм протяженностью 664 м в двухтрубном исполнении, СП АТС N_505-АГ-108ис
- Реконструкция т/м №2 Северного планировочного района от узла "А" до ТП-2С с увеличением диаметра с Ду800мм на Ду1000мм протяженностью 1426 м в двухтрубном исполнении, СП АТС N_505-АГ-109ис
-  инвестиционная составляющая с НДС</t>
  </si>
  <si>
    <t xml:space="preserve">Источник финансирования "прочие собственные средства" по проектам : 
- Реконструкция участка т/м №2 Северного планировочного района, от УТ-12АС до ТК13С протяженностью в двухтрубном исполнении 196 м с заменой трубопроводов с Ду500мм на Ду700мм, СП АТС N_505-АГ-110ис
- Перекладка участка т/м № 2 Северо-Западного района диаметром 500 мм, протяженностью 497 м в двухтрубном исполнении, с заменой строительных конструкций и типа тепловой изоляции с применением технологии K-Flex, СП АТС N_505-АГ-111ис
- инвестиционная составляющая с НДС
</t>
  </si>
  <si>
    <t>Источник финансирования "прочие собственные средства" по проектам : 
- Техничекое перевооружение котельной Агромех пгт. Новорайчихинск мощ. 18,7 Гкал/ч, СП АТС N_505-АТС-2ис
- Строительство газовой котельной мощ. 12 Гкал/ч с Чигири Благовещенского муниципального округа, Амурская область, СП АТС O_505-АТС-57ис
-  Строительство тепловой сети от СЦТ котельной "Агромех" до СЦТ котельной п. Кирзавод протяженностью 2,7 км, СП АТС N_505-АТС-8ис
- Реконструкция участка т/м №2 Северо-западного района, от ТП-6СЗ до ТП - 9СЗ с Ду600мм на Ду 700мм  протяженностью 670 м в двухтрубном исполнении, СП АТС N_505-АГ-107ис
- Строительство ПНС на т/м № 1 Центрального района в районе ул. Красноармейская – Железнодорожная, СП АТС N_505-АГ-112ис
- инвестиционная составляющая с НДС</t>
  </si>
  <si>
    <t>Источник финансирования "прочие собственные средства" по проектам : 
-Реконструкция теплотрассы ЦЭС, на участке от УТ-2 до ТП-2Б , с увеличением диаметра трубопроводов с Ду 300мм на Ду 400мм  протяженностью 561,3 в двухтрубном исполнении, СП АТС O_505-АТС-54ис
- Реконструкция распределительных и квартальных тепловых сетей РГРЭС 10 км (пгт. Прогресс), СП АТС N_505-АГ-114ис
- Реконструкция распределительных и квартальных тепловых сетей в п. Кирзавод и п. Новорайчихинск общей протяжённостью 7км, СП АТС N_505-АГ-115ис
- инвестиционная составляющая с НДС</t>
  </si>
  <si>
    <t>Из отчета исключено финансирование по проекту Техничеcкое перевооружение котельной Агромех пгт. Новорайчихинск мощ. 18,7 Гкал/ч, СП АТС N_505-АТС-2ис  на сумму -3625,24418 тыс. рублей в 2026 году, так как шаблон не принимает отрицательные значения показателей.</t>
  </si>
  <si>
    <t>Источник финансирования "прочие собственные средства" по проектам : 
- Техническое перевооружение системы контроля параметров работы системы централизованного теплоснабжения (технический учет) в пгт Прогресс, СП АТС N_505-АТС-3
 - повышающий коэффициент с НДС</t>
  </si>
  <si>
    <t>Источники финансирования "прочие собственные средства" по проекту : Покупка оборудования, не входящее в сметы строек, СП АТС в 2024 году -средства от реализации активов (металлолома) и повышающий коэффициент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</si>
  <si>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</si>
  <si>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</si>
  <si>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</si>
  <si>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</si>
  <si>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</si>
  <si>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</si>
  <si>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</si>
  <si>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</si>
  <si>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</si>
  <si>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</si>
  <si>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</si>
  <si>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</si>
  <si>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</si>
  <si>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</si>
  <si>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</si>
  <si>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</si>
  <si>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</si>
  <si>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</si>
  <si>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</si>
  <si>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</si>
  <si>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</si>
  <si>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</si>
  <si>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</si>
  <si>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</si>
  <si>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</si>
  <si>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</si>
  <si>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</si>
  <si>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</si>
  <si>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</si>
  <si>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</si>
  <si>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</si>
  <si>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</si>
  <si>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</si>
  <si>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</si>
  <si>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</si>
  <si>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</si>
  <si>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</si>
  <si>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</si>
  <si>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</si>
  <si>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</si>
  <si>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</si>
  <si>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</si>
  <si>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</si>
  <si>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</si>
  <si>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</si>
  <si>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</si>
  <si>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</si>
  <si>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</si>
  <si>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</si>
  <si>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</si>
  <si>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</si>
  <si>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</si>
  <si>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</si>
  <si>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</si>
  <si>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</si>
  <si>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</si>
  <si>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</si>
  <si>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</si>
  <si>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</si>
  <si>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</si>
  <si>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</si>
  <si>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</si>
  <si>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</si>
  <si>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</si>
  <si>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</si>
  <si>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</si>
  <si>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</si>
  <si>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</si>
  <si>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</si>
  <si>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</si>
  <si>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</si>
  <si>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</si>
  <si>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</si>
  <si>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</si>
  <si>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</si>
  <si>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</si>
  <si>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</si>
  <si>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</si>
  <si>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</si>
  <si>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</si>
  <si>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</si>
  <si>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</si>
  <si>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</si>
  <si>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</si>
  <si>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</si>
  <si>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</si>
  <si>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</si>
  <si>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</si>
  <si>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</si>
  <si>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</si>
  <si>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</si>
  <si>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</si>
  <si>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</si>
  <si>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</si>
  <si>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</si>
  <si>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</si>
  <si>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</si>
  <si>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</si>
  <si>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</si>
  <si>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</si>
  <si>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</si>
  <si>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</si>
  <si>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</si>
  <si>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</si>
  <si>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</si>
  <si>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</si>
  <si>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</si>
  <si>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</si>
  <si>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</si>
  <si>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</si>
  <si>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</si>
  <si>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</si>
  <si>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</si>
  <si>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</si>
  <si>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</si>
  <si>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</si>
  <si>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</si>
  <si>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</si>
  <si>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</si>
  <si>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</si>
  <si>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</si>
  <si>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</si>
  <si>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</si>
  <si>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</si>
  <si>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</si>
  <si>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</si>
  <si>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</si>
  <si>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</si>
  <si>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</si>
  <si>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</si>
  <si>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</si>
  <si>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</si>
  <si>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</si>
  <si>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</si>
  <si>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</si>
  <si>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</si>
  <si>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</si>
  <si>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</si>
  <si>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</si>
  <si>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</si>
  <si>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</si>
  <si>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</si>
  <si>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</si>
  <si>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</si>
  <si>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</si>
  <si>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</si>
  <si>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</si>
  <si>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</si>
  <si>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</si>
  <si>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</si>
  <si>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</si>
  <si>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</si>
  <si>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</si>
  <si>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</si>
  <si>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</si>
  <si>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</si>
  <si>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</si>
  <si>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</si>
  <si>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</si>
  <si>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</si>
  <si>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</si>
  <si>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</si>
  <si>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</si>
  <si>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</si>
  <si>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</si>
  <si>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</si>
  <si>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</si>
  <si>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</si>
  <si>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</si>
  <si>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</si>
  <si>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</si>
  <si>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</si>
  <si>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</si>
  <si>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</si>
  <si>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</si>
  <si>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</si>
  <si>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</si>
  <si>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</si>
  <si>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</si>
  <si>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</si>
  <si>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</si>
  <si>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</si>
  <si>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</si>
  <si>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</si>
  <si>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</si>
  <si>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</si>
  <si>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</si>
  <si>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</si>
  <si>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</si>
  <si>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</si>
  <si>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</si>
  <si>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</si>
  <si>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</si>
  <si>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</si>
  <si>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</si>
  <si>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</si>
  <si>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</si>
  <si>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</si>
  <si>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</si>
  <si>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</si>
  <si>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</si>
  <si>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</si>
  <si>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</si>
  <si>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</si>
  <si>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</si>
  <si>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</si>
  <si>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</si>
  <si>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</si>
  <si>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</si>
  <si>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</si>
  <si>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</si>
  <si>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</si>
  <si>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</si>
  <si>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</si>
  <si>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</si>
  <si>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</si>
  <si>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</si>
  <si>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</si>
  <si>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</si>
  <si>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</si>
  <si>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</si>
  <si>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</si>
  <si>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</si>
  <si>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</si>
  <si>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</si>
  <si>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</si>
  <si>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</si>
  <si>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</si>
  <si>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</si>
  <si>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</si>
  <si>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</si>
  <si>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</si>
  <si>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</si>
  <si>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</si>
  <si>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</si>
  <si>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</si>
  <si>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</si>
  <si>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</si>
  <si>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</si>
  <si>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</si>
  <si>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</si>
  <si>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</si>
  <si>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</si>
  <si>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</si>
  <si>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</si>
  <si>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</si>
  <si>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</si>
  <si>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</si>
  <si>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</si>
  <si>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</si>
  <si>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</si>
  <si>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</si>
  <si>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</si>
  <si>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</si>
  <si>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</si>
  <si>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</si>
  <si>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</si>
  <si>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</si>
  <si>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</si>
  <si>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</si>
  <si>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</si>
  <si>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</si>
  <si>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</si>
  <si>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</si>
  <si>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</si>
  <si>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</si>
  <si>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</si>
  <si>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</si>
  <si>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</si>
  <si>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</si>
  <si>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</si>
  <si>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</si>
  <si>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</si>
  <si>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</si>
  <si>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</si>
  <si>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</si>
  <si>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</si>
  <si>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</si>
  <si>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</si>
  <si>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</si>
  <si>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</si>
  <si>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</si>
  <si>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</si>
  <si>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</si>
  <si>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</si>
  <si>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</si>
  <si>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</si>
  <si>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</si>
  <si>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</si>
  <si>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</si>
  <si>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</si>
  <si>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</si>
  <si>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</si>
  <si>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</si>
  <si>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</si>
  <si>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</si>
  <si>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</si>
  <si>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</si>
  <si>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</si>
  <si>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</si>
  <si>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</si>
  <si>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</si>
  <si>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</si>
  <si>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</si>
  <si>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</si>
  <si>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</si>
  <si>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</si>
  <si>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</si>
  <si>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</si>
  <si>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</si>
  <si>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</si>
  <si>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</si>
  <si>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</si>
  <si>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</si>
  <si>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</si>
  <si>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</si>
  <si>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</si>
  <si>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</si>
  <si>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</si>
  <si>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</si>
  <si>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</si>
  <si>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</si>
  <si>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</si>
  <si>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</si>
  <si>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</si>
  <si>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</si>
  <si>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</si>
  <si>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</si>
  <si>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</si>
  <si>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</si>
  <si>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</si>
  <si>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</si>
  <si>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</si>
  <si>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</si>
  <si>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</si>
  <si>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</si>
  <si>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</si>
  <si>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</si>
  <si>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</si>
  <si>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</si>
  <si>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</si>
  <si>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</si>
  <si>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</si>
  <si>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</si>
  <si>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</si>
  <si>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</si>
  <si>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</si>
  <si>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</si>
  <si>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</si>
  <si>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</si>
  <si>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</si>
  <si>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</si>
  <si>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</si>
  <si>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</si>
  <si>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</si>
  <si>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</si>
  <si>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</si>
  <si>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</si>
  <si>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</si>
  <si>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</si>
  <si>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</si>
  <si>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</si>
  <si>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</si>
  <si>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</si>
  <si>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</si>
  <si>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</si>
  <si>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</si>
  <si>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</si>
  <si>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</si>
  <si>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</si>
  <si>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</si>
  <si>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</si>
  <si>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</si>
  <si>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</si>
  <si>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</si>
  <si>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</si>
  <si>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</si>
  <si>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</si>
  <si>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</si>
  <si>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</si>
  <si>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</si>
  <si>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</si>
  <si>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</si>
  <si>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</si>
  <si>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</si>
  <si>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</si>
  <si>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</si>
  <si>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</si>
  <si>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</si>
  <si>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</si>
  <si>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</si>
  <si>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</si>
  <si>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</si>
  <si>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</si>
  <si>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</si>
  <si>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</si>
  <si>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</si>
  <si>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</si>
  <si>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</si>
  <si>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</si>
  <si>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</si>
  <si>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</si>
  <si>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</si>
  <si>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</si>
  <si>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</si>
  <si>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</si>
  <si>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</si>
  <si>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</si>
  <si>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</si>
  <si>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</si>
  <si>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</si>
  <si>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</si>
  <si>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</si>
  <si>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</si>
  <si>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</si>
  <si>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</si>
  <si>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</si>
  <si>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</si>
  <si>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</si>
  <si>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</si>
  <si>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</si>
  <si>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</si>
  <si>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</si>
  <si>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</si>
  <si>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</si>
  <si>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</si>
  <si>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</si>
  <si>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</si>
  <si>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</si>
  <si>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</si>
  <si>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</si>
  <si>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</si>
  <si>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</si>
  <si>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</si>
  <si>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</si>
  <si>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</si>
  <si>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</si>
  <si>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</si>
  <si>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</si>
  <si>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</si>
  <si>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</si>
  <si>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</si>
  <si>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</si>
  <si>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</si>
  <si>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</si>
  <si>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</si>
  <si>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</si>
  <si>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</si>
  <si>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</si>
  <si>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</si>
  <si>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</si>
  <si>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</si>
  <si>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</si>
  <si>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</si>
  <si>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</si>
  <si>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</si>
  <si>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</si>
  <si>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</si>
  <si>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</si>
  <si>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</si>
  <si>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</si>
  <si>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</si>
  <si>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</si>
  <si>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</si>
  <si>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</si>
  <si>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</si>
  <si>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</si>
  <si>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</si>
  <si>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</si>
  <si>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</si>
  <si>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</si>
  <si>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</si>
  <si>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</si>
  <si>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</si>
  <si>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</si>
  <si>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</si>
  <si>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</si>
  <si>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</si>
  <si>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</si>
  <si>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</si>
  <si>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</si>
  <si>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</si>
  <si>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</si>
  <si>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</si>
  <si>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</si>
  <si>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</si>
  <si>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</si>
  <si>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</si>
  <si>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</si>
  <si>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</si>
  <si>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</si>
  <si>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</si>
  <si>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</si>
  <si>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</si>
  <si>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</si>
  <si>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</si>
  <si>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</si>
  <si>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</si>
  <si>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</si>
  <si>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</si>
  <si>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</si>
  <si>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</si>
  <si>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</si>
  <si>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</si>
  <si>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</si>
  <si>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</si>
  <si>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</si>
  <si>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</si>
  <si>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</si>
  <si>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</si>
  <si>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</si>
  <si>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</si>
  <si>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</si>
  <si>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</si>
  <si>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</si>
  <si>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</si>
  <si>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</si>
  <si>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</si>
  <si>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</si>
  <si>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</si>
  <si>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</si>
  <si>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</si>
  <si>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</si>
  <si>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</si>
  <si>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</si>
  <si>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</si>
  <si>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</si>
  <si>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</si>
  <si>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</si>
  <si>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</si>
  <si>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</si>
  <si>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</si>
  <si>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</si>
  <si>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</si>
  <si>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</si>
  <si>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</si>
  <si>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</si>
  <si>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</si>
  <si>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</si>
  <si>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</si>
  <si>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</si>
  <si>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</si>
  <si>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</si>
  <si>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</si>
  <si>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</si>
  <si>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</si>
  <si>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</si>
  <si>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</si>
  <si>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</si>
  <si>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</si>
  <si>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</si>
  <si>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</si>
  <si>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</si>
  <si>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</si>
  <si>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</si>
  <si>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</si>
  <si>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</si>
  <si>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</si>
  <si>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</si>
  <si>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</si>
  <si>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</si>
  <si>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</si>
  <si>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</si>
  <si>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</si>
  <si>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</si>
  <si>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</si>
  <si>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</si>
  <si>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</si>
  <si>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</si>
  <si>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</si>
  <si>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</si>
  <si>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</si>
  <si>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</si>
  <si>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</si>
  <si>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</si>
  <si>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</si>
  <si>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</si>
  <si>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</si>
  <si>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</si>
  <si>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</si>
  <si>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</si>
  <si>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</si>
  <si>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</si>
  <si>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</si>
  <si>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</si>
  <si>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</si>
  <si>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</si>
  <si>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</si>
  <si>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</si>
  <si>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</si>
  <si>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</si>
  <si>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</si>
  <si>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</si>
  <si>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</si>
  <si>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</si>
  <si>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</si>
  <si>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</si>
  <si>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</si>
  <si>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</si>
  <si>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</si>
  <si>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</si>
  <si>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</si>
  <si>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</si>
  <si>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</si>
  <si>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</si>
  <si>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</si>
  <si>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</si>
  <si>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</si>
  <si>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</si>
  <si>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</si>
  <si>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</si>
  <si>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</si>
  <si>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</si>
  <si>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</si>
  <si>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</si>
  <si>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</si>
  <si>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</si>
  <si>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</si>
  <si>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</si>
  <si>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</si>
  <si>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</si>
  <si>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</si>
  <si>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</si>
  <si>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</si>
  <si>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</si>
  <si>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</si>
  <si>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</si>
  <si>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</si>
  <si>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</si>
  <si>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</si>
  <si>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</si>
  <si>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</si>
  <si>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</si>
  <si>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</si>
  <si>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</si>
  <si>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</si>
  <si>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</si>
  <si>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</si>
  <si>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</si>
  <si>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</si>
  <si>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</si>
  <si>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</si>
  <si>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</si>
  <si>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</si>
  <si>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</si>
  <si>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</si>
  <si>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</si>
  <si>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</si>
  <si>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</si>
  <si>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</si>
  <si>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</si>
  <si>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</si>
  <si>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</si>
  <si>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</si>
  <si>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</si>
  <si>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</si>
  <si>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</si>
  <si>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</si>
  <si>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</si>
  <si>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</si>
  <si>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</si>
  <si>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</si>
  <si>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</si>
  <si>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</si>
  <si>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</si>
  <si>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</si>
  <si>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</si>
  <si>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</si>
  <si>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</si>
  <si>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</si>
  <si>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</si>
  <si>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</si>
  <si>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</si>
  <si>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</si>
  <si>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</si>
  <si>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</si>
  <si>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</si>
  <si>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</si>
  <si>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</si>
  <si>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</si>
  <si>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</si>
  <si>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</si>
  <si>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</si>
  <si>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</si>
  <si>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</si>
  <si>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</si>
  <si>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</si>
  <si>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</si>
  <si>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</si>
  <si>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</si>
  <si>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</si>
  <si>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</si>
  <si>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</si>
  <si>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</si>
  <si>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</si>
  <si>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</si>
  <si>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</si>
  <si>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</si>
  <si>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</si>
  <si>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</si>
  <si>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</si>
  <si>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</si>
  <si>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</si>
  <si>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</si>
  <si>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</si>
  <si>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</si>
  <si>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</si>
  <si>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</si>
  <si>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</si>
  <si>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</si>
  <si>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</si>
  <si>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</si>
  <si>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</si>
  <si>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</si>
  <si>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</si>
  <si>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</si>
  <si>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</si>
  <si>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</si>
  <si>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</si>
  <si>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</si>
  <si>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</si>
  <si>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</si>
  <si>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</si>
  <si>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</si>
  <si>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</si>
  <si>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</si>
  <si>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</si>
  <si>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</si>
  <si>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</si>
  <si>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</si>
  <si>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</si>
  <si>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</si>
  <si>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</si>
  <si>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</si>
  <si>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</si>
  <si>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</si>
  <si>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</si>
  <si>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</si>
  <si>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</si>
  <si>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</si>
  <si>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</si>
  <si>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</si>
  <si>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</si>
  <si>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</si>
  <si>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</si>
  <si>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</si>
  <si>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</si>
  <si>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</si>
  <si>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</si>
  <si>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</si>
  <si>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</si>
  <si>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</si>
  <si>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</si>
  <si>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</si>
  <si>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</si>
  <si>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</si>
  <si>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</si>
  <si>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</si>
  <si>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</si>
  <si>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</si>
  <si>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</si>
  <si>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</si>
  <si>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</si>
  <si>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</si>
  <si>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</si>
  <si>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</si>
  <si>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</si>
  <si>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</si>
  <si>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</si>
  <si>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</si>
  <si>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</si>
  <si>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</si>
  <si>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</si>
  <si>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</si>
  <si>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</si>
  <si>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</si>
  <si>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</si>
  <si>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</si>
  <si>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</si>
  <si>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</si>
  <si>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</si>
  <si>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</si>
  <si>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</si>
  <si>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</si>
  <si>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</si>
  <si>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</si>
  <si>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</si>
  <si>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</si>
  <si>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</si>
  <si>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</si>
  <si>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</si>
  <si>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</si>
  <si>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</si>
  <si>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</si>
  <si>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</si>
  <si>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</si>
  <si>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</si>
  <si>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</si>
  <si>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</si>
  <si>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</si>
  <si>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</si>
  <si>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</si>
  <si>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</si>
  <si>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</si>
  <si>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</si>
  <si>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</si>
  <si>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</si>
  <si>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</si>
  <si>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</si>
  <si>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</si>
  <si>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</si>
  <si>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</si>
  <si>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</si>
  <si>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</si>
  <si>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</si>
  <si>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</si>
  <si>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</si>
  <si>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</si>
  <si>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</si>
  <si>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</si>
  <si>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</si>
  <si>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</si>
  <si>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</si>
  <si>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</si>
  <si>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</si>
  <si>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</si>
  <si>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</si>
  <si>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</si>
  <si>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</si>
  <si>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</si>
  <si>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</si>
  <si>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</si>
  <si>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</si>
  <si>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</si>
  <si>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</si>
  <si>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</si>
  <si>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</si>
  <si>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</si>
  <si>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</si>
  <si>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</si>
  <si>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</si>
  <si>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</si>
  <si>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</si>
  <si>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</si>
  <si>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</si>
  <si>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</si>
  <si>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</si>
  <si>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</si>
  <si>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</si>
  <si>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</si>
  <si>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</si>
  <si>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</si>
  <si>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</si>
  <si>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</si>
  <si>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</si>
  <si>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</si>
  <si>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</si>
  <si>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</si>
  <si>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</si>
  <si>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</si>
  <si>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</si>
  <si>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</si>
  <si>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</si>
  <si>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</si>
  <si>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</si>
  <si>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</si>
  <si>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</si>
  <si>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</si>
  <si>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</si>
  <si>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</si>
  <si>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</si>
  <si>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</si>
  <si>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</si>
  <si>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</si>
  <si>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</si>
  <si>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</si>
  <si>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</si>
  <si>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</si>
  <si>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</si>
  <si>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</si>
  <si>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</si>
  <si>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</si>
  <si>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</si>
  <si>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</si>
  <si>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</si>
  <si>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</si>
  <si>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</si>
  <si>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</si>
  <si>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</si>
  <si>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</si>
  <si>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</si>
  <si>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</si>
  <si>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</si>
  <si>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</si>
  <si>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</si>
  <si>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</si>
  <si>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</si>
  <si>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</si>
  <si>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</si>
  <si>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</si>
  <si>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</si>
  <si>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</si>
  <si>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</si>
  <si>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</si>
  <si>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</si>
  <si>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</si>
  <si>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</si>
  <si>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</si>
  <si>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</si>
  <si>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</si>
  <si>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</si>
  <si>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</si>
  <si>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</si>
  <si>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</si>
  <si>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</si>
  <si>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</si>
  <si>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</si>
  <si>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</si>
  <si>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</si>
  <si>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</si>
  <si>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</si>
  <si>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</si>
  <si>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</si>
  <si>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</si>
  <si>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</si>
  <si>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</si>
  <si>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</si>
  <si>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</si>
  <si>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</si>
  <si>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</si>
  <si>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</si>
  <si>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</si>
  <si>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</si>
  <si>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</si>
  <si>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</si>
  <si>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</si>
  <si>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</si>
  <si>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</si>
  <si>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</si>
  <si>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</si>
  <si>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</si>
  <si>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</si>
  <si>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</si>
  <si>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</si>
  <si>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</si>
  <si>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</si>
  <si>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</si>
  <si>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</si>
  <si>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</si>
  <si>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</si>
  <si>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</si>
  <si>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</si>
  <si>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</si>
  <si>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</si>
  <si>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</si>
  <si>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</si>
  <si>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</si>
  <si>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</si>
  <si>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</si>
  <si>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</si>
  <si>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</si>
  <si>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</si>
  <si>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</si>
  <si>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</si>
  <si>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</si>
  <si>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</si>
  <si>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</si>
  <si>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</si>
  <si>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</si>
  <si>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</si>
  <si>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</si>
  <si>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</si>
  <si>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</si>
  <si>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</si>
  <si>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</si>
  <si>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</si>
  <si>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</si>
  <si>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</si>
  <si>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</si>
  <si>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</si>
  <si>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</si>
  <si>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</si>
  <si>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</si>
  <si>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</si>
  <si>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</si>
  <si>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</si>
  <si>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</si>
  <si>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</si>
  <si>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</si>
  <si>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</si>
  <si>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</si>
  <si>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</si>
  <si>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</si>
  <si>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</si>
  <si>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</si>
  <si>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</si>
  <si>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</si>
  <si>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</si>
  <si>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</si>
  <si>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</si>
  <si>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</si>
  <si>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</si>
  <si>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</si>
  <si>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</si>
  <si>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</si>
  <si>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</si>
  <si>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</si>
  <si>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</si>
  <si>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</si>
  <si>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</si>
  <si>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</si>
  <si>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</si>
  <si>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</si>
  <si>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</si>
  <si>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</si>
  <si>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</si>
  <si>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</si>
  <si>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</si>
  <si>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</si>
  <si>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</si>
  <si>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</si>
  <si>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</si>
  <si>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</si>
  <si>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</si>
  <si>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</si>
  <si>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</si>
  <si>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</si>
  <si>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</si>
  <si>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</si>
  <si>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</si>
  <si>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</si>
  <si>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</si>
  <si>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</si>
  <si>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</si>
  <si>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</si>
  <si>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</si>
  <si>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</si>
  <si>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</si>
  <si>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</si>
  <si>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</si>
  <si>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</si>
  <si>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</si>
  <si>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</si>
  <si>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</si>
  <si>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</si>
  <si>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</si>
  <si>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</si>
  <si>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</si>
  <si>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</si>
  <si>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</si>
  <si>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</si>
  <si>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</si>
  <si>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</si>
  <si>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</si>
  <si>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</si>
  <si>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</si>
  <si>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</si>
  <si>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</si>
  <si>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</si>
  <si>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</si>
  <si>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</si>
  <si>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</si>
  <si>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</si>
  <si>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</si>
  <si>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</si>
  <si>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</si>
  <si>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</si>
  <si>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</si>
  <si>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</si>
  <si>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</si>
  <si>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</si>
  <si>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</si>
  <si>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</si>
  <si>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</si>
  <si>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</si>
  <si>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</si>
  <si>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</si>
  <si>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</si>
  <si>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</si>
  <si>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</si>
  <si>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</si>
  <si>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</si>
  <si>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</si>
  <si>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</si>
  <si>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</si>
  <si>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</si>
  <si>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</si>
  <si>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</si>
  <si>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</si>
  <si>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</si>
  <si>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</si>
  <si>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</si>
  <si>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</si>
  <si>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</si>
  <si>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</si>
  <si>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</si>
  <si>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</si>
  <si>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</si>
  <si>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</si>
  <si>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</si>
  <si>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</si>
  <si>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</si>
  <si>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</si>
  <si>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</si>
  <si>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</si>
  <si>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</si>
  <si>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</si>
  <si>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</si>
  <si>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</si>
  <si>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</si>
  <si>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</si>
  <si>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</si>
  <si>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</si>
  <si>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</si>
  <si>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</si>
  <si>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</si>
  <si>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</si>
  <si>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</si>
  <si>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</si>
  <si>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</si>
  <si>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</si>
  <si>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</si>
  <si>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</si>
  <si>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</si>
  <si>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</si>
  <si>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</si>
  <si>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</si>
  <si>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</si>
  <si>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</si>
  <si>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</si>
  <si>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</si>
  <si>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</si>
  <si>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</si>
  <si>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</si>
  <si>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</si>
  <si>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</si>
  <si>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</si>
  <si>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</si>
  <si>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</si>
  <si>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</si>
  <si>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</si>
  <si>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</si>
  <si>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</si>
  <si>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</si>
  <si>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</si>
  <si>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</si>
  <si>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</si>
  <si>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</si>
  <si>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</si>
  <si>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</si>
  <si>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</si>
  <si>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</si>
  <si>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</si>
  <si>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</si>
  <si>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</si>
  <si>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</si>
  <si>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</si>
  <si>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</si>
  <si>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</si>
  <si>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</si>
  <si>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</si>
  <si>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</si>
  <si>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</si>
  <si>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</si>
  <si>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</si>
  <si>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</si>
  <si>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</si>
  <si>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</si>
  <si>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</si>
  <si>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</si>
  <si>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</si>
  <si>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</si>
  <si>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</si>
  <si>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</si>
  <si>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</si>
  <si>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</si>
  <si>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</si>
  <si>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</si>
  <si>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</si>
  <si>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</si>
  <si>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</si>
  <si>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</si>
  <si>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</si>
  <si>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</si>
  <si>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</si>
  <si>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</si>
  <si>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</si>
  <si>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</si>
  <si>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</si>
  <si>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</si>
  <si>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</si>
  <si>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</si>
  <si>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</si>
  <si>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</si>
  <si>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</si>
  <si>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</si>
  <si>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</si>
  <si>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</si>
  <si>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</si>
  <si>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</si>
  <si>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</si>
  <si>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</si>
  <si>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</si>
  <si>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</si>
  <si>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</si>
  <si>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</si>
  <si>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</si>
  <si>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</si>
  <si>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</si>
  <si>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</si>
  <si>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</si>
  <si>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</si>
  <si>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</si>
  <si>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</si>
  <si>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</si>
  <si>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</si>
  <si>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</si>
  <si>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</si>
  <si>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</si>
  <si>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</si>
  <si>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</si>
  <si>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</si>
  <si>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</si>
  <si>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</si>
  <si>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</si>
  <si>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</si>
  <si>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</si>
  <si>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</si>
  <si>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</si>
  <si>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</si>
  <si>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</si>
  <si>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</si>
  <si>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</si>
  <si>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</si>
  <si>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</si>
  <si>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</si>
  <si>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</si>
  <si>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</si>
  <si>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</si>
  <si>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</si>
  <si>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</si>
  <si>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</si>
  <si>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</si>
  <si>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</si>
  <si>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</si>
  <si>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</si>
  <si>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</si>
  <si>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</si>
  <si>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</si>
  <si>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</si>
  <si>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</si>
  <si>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</si>
  <si>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</si>
  <si>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</si>
  <si>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</si>
  <si>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</si>
  <si>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</si>
  <si>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</si>
  <si>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</si>
  <si>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</si>
  <si>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</si>
  <si>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</si>
  <si>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</si>
  <si>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</si>
  <si>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</si>
  <si>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</si>
  <si>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</si>
  <si>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</si>
  <si>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</si>
  <si>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</si>
  <si>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</si>
  <si>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</si>
  <si>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</si>
  <si>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</si>
  <si>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</si>
  <si>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</si>
  <si>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</si>
  <si>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</si>
  <si>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</si>
  <si>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</si>
  <si>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</si>
  <si>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</si>
  <si>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</si>
  <si>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</si>
  <si>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</si>
  <si>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</si>
  <si>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</si>
  <si>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</si>
  <si>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</si>
  <si>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</si>
  <si>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</si>
  <si>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</si>
  <si>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</si>
  <si>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</si>
  <si>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</si>
  <si>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</si>
  <si>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</si>
  <si>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</si>
  <si>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</si>
  <si>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</si>
  <si>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</si>
  <si>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</si>
  <si>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</si>
  <si>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</si>
  <si>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</si>
  <si>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</si>
  <si>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</si>
  <si>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</si>
  <si>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</si>
  <si>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</si>
  <si>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</si>
  <si>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</si>
  <si>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</si>
  <si>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</si>
  <si>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</si>
  <si>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</si>
  <si>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</si>
  <si>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</si>
  <si>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</si>
  <si>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</si>
  <si>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</si>
  <si>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</si>
  <si>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</si>
  <si>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</si>
  <si>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</si>
  <si>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</si>
  <si>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</si>
  <si>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</si>
  <si>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</si>
  <si>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</si>
  <si>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</si>
  <si>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</si>
  <si>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</si>
  <si>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</si>
  <si>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</si>
  <si>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</si>
  <si>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</si>
  <si>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</si>
  <si>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</si>
  <si>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</si>
  <si>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</si>
  <si>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</si>
  <si>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</si>
  <si>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</si>
  <si>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</si>
  <si>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</si>
  <si>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</si>
  <si>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</si>
  <si>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</si>
  <si>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</si>
  <si>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</si>
  <si>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</si>
  <si>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</si>
  <si>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</si>
  <si>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</si>
  <si>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</si>
  <si>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</si>
  <si>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</si>
  <si>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</si>
  <si>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</si>
  <si>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</si>
  <si>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</si>
  <si>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</si>
  <si>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</si>
  <si>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</si>
  <si>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</si>
  <si>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</si>
  <si>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</si>
  <si>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</si>
  <si>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</si>
  <si>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</si>
  <si>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</si>
  <si>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</si>
  <si>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</si>
  <si>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</si>
  <si>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</si>
  <si>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</si>
  <si>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</si>
  <si>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</si>
  <si>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</si>
  <si>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</si>
  <si>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</si>
  <si>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</si>
  <si>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</si>
  <si>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</si>
  <si>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</si>
  <si>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</si>
  <si>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</si>
  <si>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</si>
  <si>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</si>
  <si>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</si>
  <si>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</si>
  <si>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</si>
  <si>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</si>
  <si>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</si>
  <si>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</si>
  <si>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</si>
  <si>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</si>
  <si>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</si>
  <si>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</si>
  <si>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</si>
  <si>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</si>
  <si>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</si>
  <si>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</si>
  <si>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</si>
  <si>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</si>
  <si>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</si>
  <si>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</si>
  <si>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</si>
  <si>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</si>
  <si>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</si>
  <si>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</si>
  <si>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</si>
  <si>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</si>
  <si>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</si>
  <si>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</si>
  <si>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</si>
  <si>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</si>
  <si>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</si>
  <si>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</si>
  <si>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</si>
  <si>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</si>
  <si>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</si>
  <si>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</si>
  <si>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</si>
  <si>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</si>
  <si>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</si>
  <si>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</si>
  <si>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</si>
  <si>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</si>
  <si>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</si>
  <si>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</si>
  <si>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</si>
  <si>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</si>
  <si>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</si>
  <si>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</si>
  <si>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</si>
  <si>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</si>
  <si>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</si>
  <si>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</si>
  <si>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</si>
  <si>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</si>
  <si>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</si>
  <si>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</si>
  <si>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</si>
  <si>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</si>
  <si>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</si>
  <si>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</si>
  <si>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</si>
  <si>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</si>
  <si>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</si>
  <si>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</si>
  <si>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</si>
  <si>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</si>
  <si>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</si>
  <si>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</si>
  <si>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</si>
  <si>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</si>
  <si>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</si>
  <si>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</si>
  <si>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</si>
  <si>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</si>
  <si>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</si>
  <si>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</si>
  <si>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</si>
  <si>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</si>
  <si>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</si>
  <si>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</si>
  <si>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</si>
  <si>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</si>
  <si>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</si>
  <si>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</si>
  <si>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</si>
  <si>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</si>
  <si>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</si>
  <si>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</si>
  <si>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</si>
  <si>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</si>
  <si>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</si>
  <si>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</si>
  <si>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</si>
  <si>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</si>
  <si>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</si>
  <si>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</si>
  <si>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</si>
  <si>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</si>
  <si>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</si>
  <si>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</si>
  <si>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</si>
  <si>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</si>
  <si>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</si>
  <si>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</si>
  <si>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</si>
  <si>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</si>
  <si>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</si>
  <si>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</si>
  <si>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</si>
  <si>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</si>
  <si>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</si>
  <si>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</si>
  <si>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</si>
  <si>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</si>
  <si>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</si>
  <si>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</si>
  <si>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</si>
  <si>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</si>
  <si>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</si>
  <si>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</si>
  <si>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</si>
  <si>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</si>
  <si>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</si>
  <si>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</si>
  <si>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</si>
  <si>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</si>
  <si>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</si>
  <si>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</si>
  <si>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</si>
  <si>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</si>
  <si>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</si>
  <si>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</si>
  <si>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</si>
  <si>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</si>
  <si>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</si>
  <si>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</si>
  <si>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</si>
  <si>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</si>
  <si>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</si>
  <si>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</si>
  <si>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</si>
  <si>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</si>
  <si>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</si>
  <si>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</si>
  <si>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</si>
  <si>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</si>
  <si>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</si>
  <si>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</si>
  <si>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</si>
  <si>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</si>
  <si>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</si>
  <si>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</si>
  <si>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</si>
  <si>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</si>
  <si>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</si>
  <si>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</si>
  <si>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</si>
  <si>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</si>
  <si>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</si>
  <si>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</si>
  <si>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</si>
  <si>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</si>
  <si>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</si>
  <si>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</si>
  <si>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</si>
  <si>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</si>
  <si>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</si>
  <si>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</si>
  <si>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</si>
  <si>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</si>
  <si>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</si>
  <si>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</si>
  <si>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</si>
  <si>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</si>
  <si>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</si>
  <si>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</si>
  <si>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</si>
  <si>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</si>
  <si>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</si>
  <si>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</si>
  <si>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</si>
  <si>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</si>
  <si>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</si>
  <si>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</si>
  <si>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</si>
  <si>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</si>
  <si>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</si>
  <si>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</si>
  <si>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</si>
  <si>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</si>
  <si>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</si>
  <si>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</si>
  <si>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</si>
  <si>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</si>
  <si>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</si>
  <si>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</si>
  <si>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</si>
  <si>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</si>
  <si>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</si>
  <si>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</si>
  <si>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</si>
  <si>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</si>
  <si>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</si>
  <si>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</si>
  <si>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</si>
  <si>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</si>
  <si>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</si>
  <si>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</si>
  <si>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</si>
  <si>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</si>
  <si>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</si>
  <si>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</si>
  <si>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</si>
  <si>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</si>
  <si>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</si>
  <si>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</si>
  <si>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</si>
  <si>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</si>
  <si>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</si>
  <si>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</si>
  <si>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</si>
  <si>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</si>
  <si>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</si>
  <si>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</si>
  <si>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</si>
  <si>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</si>
  <si>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</si>
  <si>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</si>
  <si>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</si>
  <si>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</si>
  <si>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</si>
  <si>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</si>
  <si>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</si>
  <si>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</si>
  <si>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</si>
  <si>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358-од от 16.08.2024 ООО "Аполлон" в сфере теплоснабжения по комплексному развитию объектов, на территории городского округа ЗАТО Циолковский на 2025-2028 годы</t>
  </si>
  <si>
    <t>01.01.2025</t>
  </si>
  <si>
    <t>31.12.2028</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</si>
  <si>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</si>
  <si>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</si>
  <si>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</si>
  <si>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</si>
  <si>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</si>
  <si>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</si>
  <si>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</si>
  <si>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</si>
  <si>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</si>
  <si>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</si>
  <si>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2024-2025 годы</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</si>
  <si>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</si>
  <si>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</si>
  <si>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</si>
  <si>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</si>
  <si>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</si>
  <si>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</si>
  <si>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</si>
  <si>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</si>
  <si>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</si>
  <si>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</si>
  <si>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</si>
  <si>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</si>
  <si>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</si>
  <si>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</si>
  <si>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</si>
  <si>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</si>
  <si>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</si>
  <si>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</si>
  <si>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</si>
  <si>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</si>
  <si>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</si>
  <si>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</si>
  <si>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</si>
  <si>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</si>
  <si>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</si>
  <si>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</si>
  <si>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</si>
  <si>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</si>
  <si>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</si>
  <si>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</si>
  <si>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</si>
  <si>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</si>
  <si>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</si>
  <si>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</si>
  <si>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</si>
  <si>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</si>
  <si>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</si>
  <si>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</si>
  <si>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</si>
  <si>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</si>
  <si>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</si>
  <si>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</si>
  <si>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</si>
  <si>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</si>
  <si>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</si>
  <si>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</si>
  <si>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</si>
  <si>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</si>
  <si>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</si>
  <si>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</si>
  <si>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</si>
  <si>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</si>
  <si>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</si>
  <si>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</si>
  <si>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</si>
  <si>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14.03.2024 ООО "КОМФОРТ" в сфере теплоснабжения по строительству, реконструкции и модернизации систем теплоснабжения, на территории с Среднебелая, Ивановский муниципальный округ, Ивановский муниципальный округ на 2025-2038 годы</t>
  </si>
  <si>
    <t>31.12.2038</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</si>
  <si>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</si>
  <si>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</si>
  <si>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</si>
  <si>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</si>
  <si>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</si>
  <si>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</si>
  <si>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</si>
  <si>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</si>
  <si>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</si>
  <si>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</si>
  <si>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</si>
  <si>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20.11.2023 ИП САЗАНОВ АЛЕКСЕЙ НИКОЛАЕВИЧ в сфере теплоснабжения по развитию систем теплоснабжения, на территории муниципального округа Шимановский на 2024-2027 годы</t>
  </si>
  <si>
    <t>Инвестиционная программа от 20.12.2023 ООО "КАС" в сфере теплоснабжения по модернизации и развитию систем теплоснабжения, на территории с Крестовоздвиженка, Крестовоздвиженское, Константиновский муниципальный район на 2023-2032 годы</t>
  </si>
  <si>
    <t>20.12.2023</t>
  </si>
  <si>
    <t>20.12.2032</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</si>
  <si>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</si>
  <si>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</si>
  <si>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</si>
  <si>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</si>
  <si>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</si>
  <si>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</si>
  <si>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</si>
  <si>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</si>
  <si>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</si>
  <si>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27.12.2024 ООО "ТЕПЛОВИК" в сфере теплоснабжения по повышению надежности и энергетической эффективности централизованных систем теплоснабжения, на территории муниципального округа Серышевский на 2025-2034 годы</t>
  </si>
  <si>
    <t>31.12.2034</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</si>
  <si>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</si>
  <si>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</si>
  <si>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28.10.2024 ООО "БТР" в сфере теплоснабжения по развитию систем теплоснабжения, на территории муниципального округа Белогорский на 2025-2028 годы</t>
  </si>
  <si>
    <t>Инвестиционная программа от 28.10.2024 ООО "РЕСУРС" в сфере теплоснабжения по модернизации котельных и тепловых сетей, на территории с Поярково, Поярковское, Михайловский муниципальный район на 2024-2028 годы</t>
  </si>
  <si>
    <t>28.10.2024</t>
  </si>
  <si>
    <t>28.10.2028</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</si>
  <si>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</si>
  <si>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</si>
  <si>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</si>
  <si>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</si>
  <si>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</si>
  <si>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</si>
  <si>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</si>
  <si>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</si>
  <si>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</si>
  <si>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</si>
  <si>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</si>
  <si>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</si>
  <si>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</si>
  <si>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</si>
  <si>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</si>
  <si>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</si>
  <si>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</si>
  <si>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</si>
  <si>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</si>
  <si>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</si>
  <si>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</si>
  <si>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</si>
  <si>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</si>
  <si>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</si>
  <si>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</si>
  <si>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</si>
  <si>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</si>
  <si>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</si>
  <si>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</si>
  <si>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</si>
  <si>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</si>
  <si>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</si>
  <si>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</si>
  <si>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</si>
  <si>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</si>
  <si>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</si>
  <si>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</si>
  <si>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</si>
  <si>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</si>
  <si>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</si>
  <si>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</si>
  <si>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Котельная "Центральная"</t>
  </si>
  <si>
    <t>ТИ</t>
  </si>
  <si>
    <t>с Чигири</t>
  </si>
  <si>
    <t>10511000226</t>
  </si>
  <si>
    <t>Тепличная</t>
  </si>
  <si>
    <t>2а</t>
  </si>
  <si>
    <t>муниципальное имущество</t>
  </si>
  <si>
    <t>аренда</t>
  </si>
  <si>
    <t>эксплуатируется</t>
  </si>
  <si>
    <t>договор</t>
  </si>
  <si>
    <t>322/4 АТС-23</t>
  </si>
  <si>
    <t>16.12.2023</t>
  </si>
  <si>
    <t>7.5</t>
  </si>
  <si>
    <t>[Уголь бурый] :: [Уголь длиннопламенный] :: [Уголь слабоспекающийся]</t>
  </si>
  <si>
    <t>частная собственность</t>
  </si>
  <si>
    <t>собственное имущество</t>
  </si>
  <si>
    <t>свидетельство</t>
  </si>
  <si>
    <t>собственность</t>
  </si>
  <si>
    <t>28АА124168,
28АА124169,
28АА124171,
28АА124187,
28АА309747,
28АА398688,
28АА398689,
28АА496326,
28АА496342,
28АА669050,
28АА674233,
28АА674265,
28АА707834,
28АА960194</t>
  </si>
  <si>
    <t>31.12.2016</t>
  </si>
  <si>
    <t>1005.6</t>
  </si>
  <si>
    <t>813.628</t>
  </si>
  <si>
    <t>813.63</t>
  </si>
  <si>
    <t>[Уголь бурый] :: [Уголь жирный] :: [Уголь длиннопламенный] :: [Уголь слабоспекающийся] :: [Мазут М-100]</t>
  </si>
  <si>
    <t>выписка из ЕГРН</t>
  </si>
  <si>
    <t>28:04:000000:3882-28/055/2023-6</t>
  </si>
  <si>
    <t>23.06.2023</t>
  </si>
  <si>
    <t>3.28</t>
  </si>
  <si>
    <t>[Уголь бурый]</t>
  </si>
  <si>
    <t>28 АА_632873, 28АА_285738, 28АА_285729, 28АА_285730, 28АА_285734,              28АА_ 285733, 28АА_285735, 28АА_631915, 28АА_285731, 28АА_275736, 28АА_285737,                  28 АА_134317,                  28 АА_516659,               28 АА 544510,                 29 АА 544509,                    28 АА_544508,                  28 АА_544511</t>
  </si>
  <si>
    <t>10.07.2012</t>
  </si>
  <si>
    <t>173.1</t>
  </si>
  <si>
    <t>41.048</t>
  </si>
  <si>
    <t>[Уголь бурый] :: [Мазут М-100]</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</si>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</sst>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28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39AD5-2BD8-031E-0307-84B09742F79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089" width="5.421875" customWidth="1"/>
    <col min="2" max="2" style="20089" width="9.140625" customWidth="1"/>
    <col min="3" max="3" style="20089" width="16.421875" customWidth="1"/>
    <col min="4" max="25" style="20089" width="6.28125" customWidth="1"/>
    <col min="26" max="28" style="20089"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E02001-FA61-24B8-90BB-B2A85A281768}" mc:Ignorable="x14ac xr xr2 xr3">
  <sheetPr>
    <tabColor rgb="FFCCCCFF"/>
  </sheetPr>
  <dimension ref="A1:Q79"/>
  <sheetViews>
    <sheetView topLeftCell="C1" showGridLines="0" zoomScale="90" workbookViewId="0" tabSelected="1">
      <selection activeCell="L65" sqref="L65"/>
    </sheetView>
  </sheetViews>
  <sheetFormatPr defaultColWidth="9.140625" customHeight="1" defaultRowHeight="11.25"/>
  <cols>
    <col min="1" max="1" style="20205" width="10.7109375" hidden="1" customWidth="1"/>
    <col min="2" max="2" style="20206" width="10.7109375" hidden="1" customWidth="1"/>
    <col min="3" max="3" style="20207" width="3.00390625" customWidth="1"/>
    <col min="4" max="4" style="20133" width="1.00390625" customWidth="1"/>
    <col min="5" max="6" style="20133" width="55.00390625" customWidth="1"/>
    <col min="7" max="7" style="20208" width="1.00390625" customWidth="1"/>
    <col min="8" max="8" style="20133" width="18.00390625" hidden="1" customWidth="1"/>
    <col min="9" max="9" style="20209" width="59.00390625" customWidth="1"/>
    <col min="10" max="10" style="20210" width="52.140625" hidden="1" customWidth="1"/>
    <col min="11" max="11" style="20133" width="8.00390625" customWidth="1"/>
    <col min="12" max="12" style="20133" width="77.00390625" customWidth="1"/>
    <col min="13" max="16" style="20133" width="8.00390625" customWidth="1"/>
    <col min="17" max="17" style="20133" width="12.00390625" hidden="1" customWidth="1"/>
  </cols>
  <sheetData>
    <row s="20090" customFormat="1" customHeight="1" ht="3">
      <c r="A1" s="1181"/>
      <c r="B1" s="639"/>
      <c r="F1" s="640" t="s">
        <v>13</v>
      </c>
      <c r="G1" s="809"/>
      <c r="H1" s="469"/>
      <c r="I1" s="809"/>
      <c r="J1" s="1269"/>
      <c r="Q1" s="640" t="s">
        <v>14</v>
      </c>
    </row>
    <row s="20097" customFormat="1" customHeight="1" ht="14.25">
      <c r="A2" s="1181"/>
      <c r="B2" s="496"/>
      <c r="E2" s="2138" t="str">
        <f>code</f>
        <v>Код отчёта: PP110.OPEN.INFO.INVEST.HEAT.EIAS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20108" customFormat="1" customHeight="1" ht="6.3">
      <c r="A4" s="1182"/>
      <c r="B4" s="630"/>
      <c r="C4" s="631"/>
      <c r="D4" s="632"/>
      <c r="E4" s="641"/>
      <c r="F4" s="642"/>
      <c r="G4" s="1169"/>
      <c r="H4" s="807"/>
      <c r="I4" s="809"/>
      <c r="J4" s="1272"/>
      <c r="Q4" s="634">
        <v>6</v>
      </c>
    </row>
    <row customHeight="1" ht="39.75">
      <c r="D5" s="473"/>
      <c r="E5" s="2493" t="str">
        <f>NameTemplatesInTitle</f>
        <v>Информация об инвестиционных программах регулируемой организации в области теплоснабжения</v>
      </c>
      <c r="F5" s="2494"/>
      <c r="G5" s="1170"/>
      <c r="J5" s="1273"/>
      <c r="Q5" s="472">
        <v>38</v>
      </c>
    </row>
    <row s="20108"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0108" customFormat="1" customHeight="1" ht="6.3">
      <c r="A8" s="1183"/>
      <c r="B8" s="630"/>
      <c r="C8" s="631"/>
      <c r="D8" s="637"/>
      <c r="E8" s="635"/>
      <c r="F8" s="638"/>
      <c r="G8" s="475"/>
      <c r="H8" s="807"/>
      <c r="I8" s="809"/>
      <c r="J8" s="1275"/>
      <c r="Q8" s="634">
        <v>6</v>
      </c>
    </row>
    <row s="20133"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0108" customFormat="1" customHeight="1" ht="24" hidden="1">
      <c r="A10" s="1183"/>
      <c r="B10" s="824"/>
      <c r="C10" s="825"/>
      <c r="D10" s="637"/>
      <c r="E10" s="1563" t="s">
        <v>18</v>
      </c>
      <c r="F10" s="2464" t="s">
        <v>19</v>
      </c>
      <c r="G10" s="475"/>
      <c r="H10" s="807"/>
      <c r="I10" s="809"/>
      <c r="J10" s="1275"/>
      <c r="Q10" s="828">
        <v>24</v>
      </c>
    </row>
    <row customHeight="1" ht="22.5" hidden="1">
      <c r="A11" s="2496" t="s">
        <v>20</v>
      </c>
      <c r="D11" s="473"/>
      <c r="E11" s="1563" t="s">
        <v>21</v>
      </c>
      <c r="F11" s="2130" t="s">
        <v>22</v>
      </c>
      <c r="G11" s="475"/>
      <c r="H11" s="1171" t="s">
        <v>23</v>
      </c>
      <c r="J11" s="1274" t="s">
        <v>24</v>
      </c>
      <c r="Q11" s="472">
        <v>0</v>
      </c>
    </row>
    <row customHeight="1" ht="22.5" hidden="1">
      <c r="A12" s="2496"/>
      <c r="D12" s="473"/>
      <c r="E12" s="1563" t="s">
        <v>25</v>
      </c>
      <c r="F12" s="2130"/>
      <c r="G12" s="471"/>
      <c r="J12" s="1274" t="s">
        <v>26</v>
      </c>
      <c r="Q12" s="472">
        <v>0</v>
      </c>
    </row>
    <row s="20133" customFormat="1" customHeight="1" ht="22.5" hidden="1">
      <c r="A13" s="1186" t="s">
        <v>27</v>
      </c>
      <c r="B13" s="496"/>
      <c r="C13" s="806"/>
      <c r="D13" s="808"/>
      <c r="E13" s="2173" t="s">
        <v>28</v>
      </c>
      <c r="F13" s="2130" t="s">
        <v>22</v>
      </c>
      <c r="G13" s="475"/>
      <c r="H13" s="1168"/>
      <c r="I13" s="809"/>
      <c r="J13" s="2174" t="s">
        <v>29</v>
      </c>
      <c r="Q13" s="807">
        <v>0</v>
      </c>
    </row>
    <row s="20133" customFormat="1" customHeight="1" ht="27">
      <c r="A14" s="1186" t="s">
        <v>30</v>
      </c>
      <c r="B14" s="496"/>
      <c r="C14" s="806"/>
      <c r="D14" s="808"/>
      <c r="E14" s="1563" t="s">
        <v>31</v>
      </c>
      <c r="F14" s="3134">
        <v>2025</v>
      </c>
      <c r="G14" s="475"/>
      <c r="H14" s="1168"/>
      <c r="I14" s="809"/>
      <c r="J14" s="1274" t="s">
        <v>32</v>
      </c>
      <c r="Q14" s="807">
        <v>0</v>
      </c>
    </row>
    <row s="20133" customFormat="1" customHeight="1" ht="19.5" hidden="1">
      <c r="A15" s="1186" t="s">
        <v>33</v>
      </c>
      <c r="B15" s="496"/>
      <c r="C15" s="806"/>
      <c r="D15" s="808"/>
      <c r="E15" s="1563" t="s">
        <v>34</v>
      </c>
      <c r="F15" s="2165"/>
      <c r="G15" s="475"/>
      <c r="H15" s="1168"/>
      <c r="I15" s="809"/>
      <c r="J15" s="1274" t="s">
        <v>35</v>
      </c>
      <c r="Q15" s="807">
        <v>0</v>
      </c>
    </row>
    <row s="20108" customFormat="1" customHeight="1" ht="6.3">
      <c r="A16" s="1183"/>
      <c r="B16" s="630"/>
      <c r="C16" s="631"/>
      <c r="D16" s="637"/>
      <c r="E16" s="635"/>
      <c r="F16" s="638"/>
      <c r="G16" s="475"/>
      <c r="H16" s="807"/>
      <c r="I16" s="809"/>
      <c r="J16" s="1272"/>
      <c r="Q16" s="634">
        <v>6</v>
      </c>
    </row>
    <row customHeight="1" ht="21">
      <c r="D17" s="473"/>
      <c r="E17" s="789" t="s">
        <v>36</v>
      </c>
      <c r="F17" s="3136" t="s">
        <v>37</v>
      </c>
      <c r="G17" s="471"/>
      <c r="H17" s="1171" t="s">
        <v>23</v>
      </c>
      <c r="Q17" s="472">
        <v>20</v>
      </c>
    </row>
    <row customHeight="1" ht="25.5" hidden="1">
      <c r="D18" s="473"/>
      <c r="E18" s="2173" t="s">
        <v>38</v>
      </c>
      <c r="F18" s="2131"/>
      <c r="G18" s="471"/>
      <c r="I18" s="1172"/>
      <c r="J18" s="2495" t="s">
        <v>39</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hidden="1">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hidden="1">
      <c r="D21" s="473"/>
      <c r="E21" s="789" t="str">
        <f>"Дата "&amp;IF(TEMPLATE_GROUP="P","документа","подачи заявления")&amp;" об утверждении тарифов"</f>
        <v>Дата подачи заявления об утверждении тарифов</v>
      </c>
      <c r="F21" s="2130"/>
      <c r="G21" s="471"/>
      <c r="I21" s="1173"/>
      <c r="Q21" s="472">
        <v>0</v>
      </c>
    </row>
    <row customHeight="1" ht="19.5" hidden="1">
      <c r="D22" s="473"/>
      <c r="E22" s="789" t="str">
        <f>"Номер "&amp;IF(TEMPLATE_GROUP="P","документа","подачи заявления")&amp;" об утверждении тарифов"</f>
        <v>Номер подачи заявления об утверждении тарифов</v>
      </c>
      <c r="F22" s="614"/>
      <c r="G22" s="471"/>
      <c r="I22" s="1173"/>
      <c r="Q22" s="472">
        <v>0</v>
      </c>
    </row>
    <row customHeight="1" ht="22.5" hidden="1">
      <c r="D23" s="473"/>
      <c r="E23" s="789" t="s">
        <v>41</v>
      </c>
      <c r="F23" s="614"/>
      <c r="G23" s="471"/>
      <c r="Q23" s="472">
        <v>0</v>
      </c>
    </row>
    <row customHeight="1" ht="19.5" hidden="1">
      <c r="D24" s="473"/>
      <c r="E24" s="789" t="s">
        <v>42</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43</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44</v>
      </c>
      <c r="F28" s="616"/>
      <c r="G28" s="471"/>
      <c r="Q28" s="472">
        <v>0</v>
      </c>
    </row>
    <row customHeight="1" ht="19.5" hidden="1">
      <c r="D29" s="473"/>
      <c r="E29" s="789" t="s">
        <v>42</v>
      </c>
      <c r="F29" s="616"/>
      <c r="G29" s="471"/>
      <c r="Q29" s="472">
        <v>0</v>
      </c>
    </row>
    <row s="20108"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45</v>
      </c>
      <c r="G31" s="1174"/>
      <c r="Q31" s="472">
        <v>20</v>
      </c>
    </row>
    <row customHeight="1" ht="21" hidden="1">
      <c r="C32" s="476"/>
      <c r="D32" s="477"/>
      <c r="E32" s="790" t="s">
        <v>46</v>
      </c>
      <c r="F32" s="615"/>
      <c r="G32" s="1174"/>
      <c r="Q32" s="472">
        <v>20</v>
      </c>
    </row>
    <row customHeight="1" ht="21">
      <c r="C33" s="476"/>
      <c r="D33" s="477"/>
      <c r="E33" s="789" t="s">
        <v>47</v>
      </c>
      <c r="F33" s="615" t="s">
        <v>48</v>
      </c>
      <c r="G33" s="1174"/>
      <c r="Q33" s="472">
        <v>20</v>
      </c>
    </row>
    <row customHeight="1" ht="21">
      <c r="C34" s="476"/>
      <c r="D34" s="477"/>
      <c r="E34" s="789" t="s">
        <v>49</v>
      </c>
      <c r="F34" s="615" t="s">
        <v>50</v>
      </c>
      <c r="G34" s="1174"/>
      <c r="H34" s="478"/>
      <c r="Q34" s="472">
        <v>20</v>
      </c>
    </row>
    <row s="20108" customFormat="1" customHeight="1" ht="11.549999999999999">
      <c r="A35" s="1183"/>
      <c r="B35" s="630"/>
      <c r="C35" s="631"/>
      <c r="D35" s="637"/>
      <c r="E35" s="635"/>
      <c r="F35" s="638"/>
      <c r="G35" s="475"/>
      <c r="H35" s="807"/>
      <c r="I35" s="809"/>
      <c r="J35" s="1272"/>
      <c r="Q35" s="634">
        <v>11</v>
      </c>
    </row>
    <row customHeight="1" ht="19.5">
      <c r="A36" s="1277"/>
      <c r="D36" s="477"/>
      <c r="E36" s="789" t="s">
        <v>51</v>
      </c>
      <c r="F36" s="3153" t="s">
        <v>52</v>
      </c>
      <c r="G36" s="475"/>
      <c r="Q36" s="472">
        <v>0</v>
      </c>
    </row>
    <row customHeight="1" ht="21">
      <c r="A37" s="1277"/>
      <c r="D37" s="477"/>
      <c r="E37" s="789" t="s">
        <v>53</v>
      </c>
      <c r="F37" s="3153" t="s">
        <v>54</v>
      </c>
      <c r="G37" s="475"/>
      <c r="Q37" s="472">
        <v>20</v>
      </c>
    </row>
    <row s="20108" customFormat="1" customHeight="1" ht="6.3">
      <c r="A38" s="1183"/>
      <c r="B38" s="630"/>
      <c r="C38" s="631"/>
      <c r="D38" s="632"/>
      <c r="E38" s="633"/>
      <c r="F38" s="1451"/>
      <c r="G38" s="471"/>
      <c r="H38" s="807"/>
      <c r="I38" s="809"/>
      <c r="J38" s="1274"/>
      <c r="Q38" s="634">
        <v>6</v>
      </c>
    </row>
    <row customHeight="1" ht="36.75">
      <c r="A39" s="1183"/>
      <c r="D39" s="473"/>
      <c r="E39" s="789" t="s">
        <v>55</v>
      </c>
      <c r="F39" s="1108" t="s">
        <v>19</v>
      </c>
      <c r="G39" s="471"/>
      <c r="H39" s="1171" t="s">
        <v>23</v>
      </c>
      <c r="Q39" s="472">
        <v>35</v>
      </c>
    </row>
    <row s="20108" customFormat="1" customHeight="1" ht="6" hidden="1">
      <c r="A40" s="1182"/>
      <c r="B40" s="824"/>
      <c r="C40" s="825"/>
      <c r="D40" s="826"/>
      <c r="E40" s="827"/>
      <c r="F40" s="1451"/>
      <c r="G40" s="471"/>
      <c r="H40" s="807"/>
      <c r="I40" s="809"/>
      <c r="J40" s="1274"/>
      <c r="Q40" s="828">
        <v>6</v>
      </c>
    </row>
    <row s="20133" customFormat="1" customHeight="1" ht="26.25" hidden="1">
      <c r="A41" s="1186" t="s">
        <v>27</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0108" customFormat="1" customHeight="1" ht="6" hidden="1">
      <c r="A42" s="1182"/>
      <c r="B42" s="824"/>
      <c r="C42" s="825"/>
      <c r="D42" s="826"/>
      <c r="E42" s="827"/>
      <c r="F42" s="1451"/>
      <c r="G42" s="471"/>
      <c r="H42" s="807"/>
      <c r="I42" s="809"/>
      <c r="J42" s="1272"/>
      <c r="Q42" s="828">
        <v>0</v>
      </c>
    </row>
    <row s="20133" customFormat="1" customHeight="1" ht="27" hidden="1">
      <c r="A43" s="1182"/>
      <c r="B43" s="811"/>
      <c r="C43" s="806"/>
      <c r="D43" s="808"/>
      <c r="E43" s="789" t="s">
        <v>56</v>
      </c>
      <c r="F43" s="1108" t="s">
        <v>19</v>
      </c>
      <c r="G43" s="471"/>
      <c r="I43" s="809"/>
      <c r="J43" s="1274"/>
      <c r="Q43" s="807">
        <v>0</v>
      </c>
    </row>
    <row s="20133" customFormat="1" customHeight="1" ht="27" hidden="1">
      <c r="A44" s="1182"/>
      <c r="B44" s="811"/>
      <c r="C44" s="806"/>
      <c r="D44" s="808"/>
      <c r="E44" s="1563" t="s">
        <v>57</v>
      </c>
      <c r="F44" s="2286"/>
      <c r="G44" s="471"/>
      <c r="I44" s="809"/>
      <c r="J44" s="1274"/>
      <c r="Q44" s="807">
        <v>0</v>
      </c>
    </row>
    <row s="20108" customFormat="1" customHeight="1" ht="6" hidden="1">
      <c r="A45" s="1182"/>
      <c r="B45" s="824"/>
      <c r="C45" s="825"/>
      <c r="D45" s="826"/>
      <c r="E45" s="827"/>
      <c r="F45" s="1451"/>
      <c r="G45" s="471"/>
      <c r="H45" s="807"/>
      <c r="I45" s="809"/>
      <c r="J45" s="1274"/>
      <c r="Q45" s="828">
        <v>0</v>
      </c>
    </row>
    <row s="20108" customFormat="1" customHeight="1" ht="24.75" hidden="1">
      <c r="A46" s="1182"/>
      <c r="B46" s="824"/>
      <c r="C46" s="825"/>
      <c r="D46" s="826"/>
      <c r="E46" s="1563" t="s">
        <v>58</v>
      </c>
      <c r="F46" s="1108" t="s">
        <v>19</v>
      </c>
      <c r="G46" s="471"/>
      <c r="H46" s="807"/>
      <c r="I46" s="809"/>
      <c r="J46" s="1274"/>
      <c r="Q46" s="828">
        <v>0</v>
      </c>
    </row>
    <row s="20133" customFormat="1" customHeight="1" ht="24.75" hidden="1">
      <c r="A47" s="1182"/>
      <c r="B47" s="811"/>
      <c r="C47" s="806"/>
      <c r="D47" s="808"/>
      <c r="E47" s="1563" t="s">
        <v>59</v>
      </c>
      <c r="F47" s="1108" t="s">
        <v>19</v>
      </c>
      <c r="G47" s="471"/>
      <c r="I47" s="809"/>
      <c r="J47" s="1274"/>
      <c r="Q47" s="807">
        <v>0</v>
      </c>
    </row>
    <row s="20108"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0108" customFormat="1" customHeight="1" ht="6" hidden="1">
      <c r="A50" s="1183"/>
      <c r="B50" s="824"/>
      <c r="C50" s="825"/>
      <c r="D50" s="637"/>
      <c r="E50" s="635"/>
      <c r="F50" s="638"/>
      <c r="G50" s="475"/>
      <c r="H50" s="807"/>
      <c r="I50" s="809"/>
      <c r="J50" s="1274"/>
      <c r="Q50" s="828">
        <v>0</v>
      </c>
    </row>
    <row s="20133" customFormat="1" customHeight="1" ht="28.5" hidden="1">
      <c r="A51" s="1184"/>
      <c r="B51" s="811"/>
      <c r="C51" s="928"/>
      <c r="D51" s="929"/>
      <c r="E51" s="789" t="s">
        <v>60</v>
      </c>
      <c r="F51" s="1108" t="s">
        <v>19</v>
      </c>
      <c r="G51" s="930"/>
      <c r="I51" s="932"/>
      <c r="J51" s="1276"/>
      <c r="P51" s="933"/>
      <c r="Q51" s="931">
        <v>0</v>
      </c>
    </row>
    <row s="20108" customFormat="1" customHeight="1" ht="6" hidden="1">
      <c r="A52" s="1183"/>
      <c r="B52" s="824"/>
      <c r="C52" s="825"/>
      <c r="D52" s="637"/>
      <c r="E52" s="635"/>
      <c r="F52" s="638"/>
      <c r="G52" s="475"/>
      <c r="H52" s="807"/>
      <c r="I52" s="809"/>
      <c r="J52" s="1272"/>
      <c r="Q52" s="828">
        <v>0</v>
      </c>
    </row>
    <row s="20133" customFormat="1" customHeight="1" ht="27" hidden="1">
      <c r="A53" s="1184"/>
      <c r="B53" s="811"/>
      <c r="C53" s="928"/>
      <c r="D53" s="929"/>
      <c r="E53" s="789" t="s">
        <v>61</v>
      </c>
      <c r="F53" s="1446" t="s">
        <v>19</v>
      </c>
      <c r="G53" s="930"/>
      <c r="I53" s="932"/>
      <c r="J53" s="1276"/>
      <c r="P53" s="933"/>
      <c r="Q53" s="931">
        <v>0</v>
      </c>
    </row>
    <row s="20133" customFormat="1" customHeight="1" ht="27" hidden="1">
      <c r="A54" s="1184"/>
      <c r="B54" s="811"/>
      <c r="C54" s="928"/>
      <c r="D54" s="929"/>
      <c r="E54" s="789" t="s">
        <v>62</v>
      </c>
      <c r="F54" s="2172"/>
      <c r="G54" s="930"/>
      <c r="I54" s="932"/>
      <c r="J54" s="1276"/>
      <c r="P54" s="933"/>
      <c r="Q54" s="931">
        <v>0</v>
      </c>
    </row>
    <row s="20108" customFormat="1" customHeight="1" ht="6" hidden="1">
      <c r="A55" s="1183"/>
      <c r="B55" s="824"/>
      <c r="C55" s="825"/>
      <c r="D55" s="637"/>
      <c r="E55" s="635"/>
      <c r="F55" s="638"/>
      <c r="G55" s="475"/>
      <c r="H55" s="807"/>
      <c r="I55" s="809"/>
      <c r="J55" s="1272"/>
      <c r="Q55" s="828">
        <v>0</v>
      </c>
    </row>
    <row s="20133" customFormat="1" customHeight="1" ht="25.5" hidden="1">
      <c r="A56" s="1184"/>
      <c r="B56" s="811"/>
      <c r="C56" s="928"/>
      <c r="D56" s="929"/>
      <c r="E56" s="789" t="s">
        <v>63</v>
      </c>
      <c r="F56" s="1446" t="s">
        <v>19</v>
      </c>
      <c r="G56" s="930"/>
      <c r="I56" s="932"/>
      <c r="J56" s="1276"/>
      <c r="P56" s="933"/>
      <c r="Q56" s="931">
        <v>0</v>
      </c>
    </row>
    <row s="20108" customFormat="1" customHeight="1" ht="6" hidden="1">
      <c r="A57" s="1183"/>
      <c r="B57" s="824"/>
      <c r="C57" s="825"/>
      <c r="D57" s="637"/>
      <c r="E57" s="635"/>
      <c r="F57" s="638"/>
      <c r="G57" s="475"/>
      <c r="H57" s="807"/>
      <c r="I57" s="809"/>
      <c r="J57" s="1272"/>
      <c r="Q57" s="828">
        <v>0</v>
      </c>
    </row>
    <row s="20133" customFormat="1" customHeight="1" ht="15" hidden="1">
      <c r="A58" s="1184"/>
      <c r="B58" s="811"/>
      <c r="C58" s="928"/>
      <c r="D58" s="929"/>
      <c r="E58" s="789" t="s">
        <v>64</v>
      </c>
      <c r="F58" s="1446" t="s">
        <v>65</v>
      </c>
      <c r="G58" s="930"/>
      <c r="I58" s="932"/>
      <c r="J58" s="1276"/>
      <c r="P58" s="933"/>
      <c r="Q58" s="931">
        <v>0</v>
      </c>
    </row>
    <row s="20133" customFormat="1" customHeight="1" ht="75">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t="s">
        <v>19</v>
      </c>
      <c r="G59" s="930"/>
      <c r="I59" s="932"/>
      <c r="J59" s="1276"/>
      <c r="P59" s="933"/>
      <c r="Q59" s="931">
        <v>0</v>
      </c>
    </row>
    <row s="20133" customFormat="1" customHeight="1" ht="27">
      <c r="A60" s="1184"/>
      <c r="B60" s="811"/>
      <c r="C60" s="928"/>
      <c r="D60" s="929"/>
      <c r="E60" s="1563" t="s">
        <v>66</v>
      </c>
      <c r="F60" s="3153" t="s">
        <v>67</v>
      </c>
      <c r="G60" s="930"/>
      <c r="I60" s="932"/>
      <c r="J60" s="1276"/>
      <c r="P60" s="933"/>
      <c r="Q60" s="931">
        <v>0</v>
      </c>
    </row>
    <row s="20108" customFormat="1" customHeight="1" ht="6" hidden="1">
      <c r="A61" s="1183"/>
      <c r="B61" s="824"/>
      <c r="C61" s="825"/>
      <c r="D61" s="826"/>
      <c r="E61" s="827"/>
      <c r="F61" s="1451"/>
      <c r="G61" s="471"/>
      <c r="H61" s="807"/>
      <c r="I61" s="809"/>
      <c r="J61" s="1274"/>
      <c r="Q61" s="828">
        <v>0</v>
      </c>
    </row>
    <row s="20133" customFormat="1" customHeight="1" ht="33.75" hidden="1">
      <c r="A62" s="1183"/>
      <c r="B62" s="496"/>
      <c r="C62" s="806"/>
      <c r="D62" s="808"/>
      <c r="E62" s="1563" t="s">
        <v>68</v>
      </c>
      <c r="F62" s="2069" t="s">
        <v>65</v>
      </c>
      <c r="G62" s="471"/>
      <c r="H62" s="1171" t="s">
        <v>23</v>
      </c>
      <c r="I62" s="809"/>
      <c r="J62" s="1274"/>
      <c r="Q62" s="807">
        <v>0</v>
      </c>
    </row>
    <row s="20108"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3180"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F99B77-4E4C-9B02-2404-7E6503FE4CB8}"/>
    <hyperlink ref="H17" location="Титульный!H9" display="Как заполнить?" tooltip="Помощь по работе с полями отчётной формы" xr:uid="{9403210B-C41A-AEF3-BB5C-942DF0C627E6}"/>
    <hyperlink ref="H39" location="Титульный!H9" display="Как заполнить?" tooltip="Помощь по работе с полями отчётной формы" xr:uid="{D7246A39-DD45-4E72-E7A4-BCFEC8607BCC}"/>
    <hyperlink ref="H62" location="Титульный!H9" display="Как заполнить?" tooltip="Помощь по работе с полями отчётной формы" xr:uid="{0897C3D1-2242-96A1-337B-C125A9E4795A}"/>
    <hyperlink ref="F70" r:id="rId4" xr:uid="{3A19D601-F9FB-E3DE-2F3C-475FCB4DC0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70458-E4FA-F55C-9DC8-D579D798193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20133" width="8.00390625" hidden="1" customWidth="1"/>
    <col min="2" max="2" style="20210" width="6.00390625" hidden="1" customWidth="1"/>
    <col min="3" max="3" style="20133" width="3.00390625" customWidth="1"/>
    <col min="4" max="4" style="20299" width="3.00390625" customWidth="1"/>
    <col min="5" max="5" style="20133" width="6.00390625" customWidth="1"/>
    <col min="6" max="6" style="20133" width="2.7109375" hidden="1" customWidth="1"/>
    <col min="7" max="7" style="20133" width="46.7109375" customWidth="1"/>
    <col min="8" max="8" style="20133" width="42.00390625" customWidth="1"/>
    <col min="9" max="9" style="20133" width="14.00390625" customWidth="1"/>
    <col min="10" max="10" style="20300" width="3.00390625" customWidth="1"/>
    <col min="11" max="13" style="20300" width="9.140625" hidden="1"/>
    <col min="14" max="14" style="20300" width="25.7109375" hidden="1" customWidth="1"/>
    <col min="15" max="15" style="20300" width="14.421875" hidden="1" customWidth="1"/>
    <col min="16" max="19" style="20301" width="9.140625" hidden="1"/>
    <col min="20" max="27" style="20133" width="9.140625" hidden="1"/>
    <col min="28" max="28" style="20133" width="8.00390625" customWidth="1"/>
    <col min="29" max="29" style="20133" width="9.140625" hidden="1"/>
  </cols>
  <sheetData>
    <row s="20211"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20220"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0226" customFormat="1" customHeight="1" ht="3">
      <c r="A3" s="1156"/>
      <c r="B3" s="815"/>
      <c r="C3" s="1156"/>
      <c r="D3" s="562"/>
      <c r="E3" s="501"/>
      <c r="F3" s="907"/>
      <c r="G3" s="501"/>
      <c r="H3" s="501"/>
      <c r="I3" s="564"/>
      <c r="J3" s="645"/>
      <c r="K3" s="553"/>
      <c r="L3" s="553"/>
      <c r="M3" s="553"/>
      <c r="N3" s="624"/>
      <c r="O3" s="553"/>
      <c r="P3" s="623"/>
      <c r="Q3" s="623"/>
      <c r="R3" s="623"/>
      <c r="S3" s="623"/>
      <c r="AC3" s="514">
        <v>3</v>
      </c>
    </row>
    <row s="20226" customFormat="1" customHeight="1" ht="27.299999999999997">
      <c r="A4" s="1156"/>
      <c r="B4" s="815"/>
      <c r="C4" s="1156"/>
      <c r="D4" s="562"/>
      <c r="E4" s="2498" t="str">
        <f>NameTemplatesInListMO</f>
        <v>Перечень муниципальных районов и муниципальных образований (территорий оказания услуг)</v>
      </c>
      <c r="F4" s="2498"/>
      <c r="G4" s="2498"/>
      <c r="H4" s="2498"/>
      <c r="I4" s="2498"/>
      <c r="J4" s="645"/>
      <c r="K4" s="553"/>
      <c r="L4" s="553"/>
      <c r="M4" s="553"/>
      <c r="N4" s="624"/>
      <c r="O4" s="553"/>
      <c r="P4" s="623"/>
      <c r="Q4" s="623"/>
      <c r="R4" s="623"/>
      <c r="S4" s="623"/>
      <c r="AC4" s="514">
        <v>26</v>
      </c>
    </row>
    <row s="20226" customFormat="1" customHeight="1" ht="3">
      <c r="A5" s="1156"/>
      <c r="B5" s="815"/>
      <c r="C5" s="1156"/>
      <c r="D5" s="562"/>
      <c r="E5" s="501"/>
      <c r="F5" s="907"/>
      <c r="G5" s="565"/>
      <c r="H5" s="565"/>
      <c r="I5" s="566"/>
      <c r="J5" s="553"/>
      <c r="K5" s="553"/>
      <c r="L5" s="553"/>
      <c r="M5" s="553"/>
      <c r="N5" s="624"/>
      <c r="O5" s="553"/>
      <c r="P5" s="623"/>
      <c r="Q5" s="623"/>
      <c r="R5" s="623"/>
      <c r="S5" s="623"/>
      <c r="AC5" s="514">
        <v>3</v>
      </c>
    </row>
    <row s="20226"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0226"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20226"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20226"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20226"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20271" customFormat="1" customHeight="1" ht="15.75">
      <c r="A13" s="2497"/>
      <c r="B13" s="815">
        <v>1</v>
      </c>
      <c r="C13" s="815"/>
      <c r="D13" s="1198"/>
      <c r="E13" s="1178" t="str">
        <f>A12&amp;"."&amp;B13</f>
        <v>1.1</v>
      </c>
      <c r="F13" s="1193">
        <v>1</v>
      </c>
      <c r="G13" s="1191"/>
      <c r="H13" s="1191"/>
      <c r="I13" s="1189"/>
      <c r="J13" s="898">
        <f>MERGEVALUE(G13)</f>
      </c>
      <c r="K13" s="909"/>
      <c r="L13" s="909"/>
      <c r="M13" s="898" t="str">
        <f t="array" ref="M13:M13">IF(ISERROR(MATCH(MID(N13,1,250),MID(note_ter,1,250),0)),"n","y")</f>
        <v>n</v>
      </c>
      <c r="N13" s="909"/>
      <c r="O13" s="898" t="str">
        <f>H13&amp;"("&amp;I13&amp;")"</f>
        <v>()</v>
      </c>
      <c r="P13" s="815"/>
      <c r="Q13" s="815"/>
      <c r="R13" s="818"/>
      <c r="S13" s="815"/>
      <c r="T13" s="815"/>
      <c r="U13" s="815"/>
      <c r="V13" s="820"/>
      <c r="W13" s="820"/>
      <c r="X13" s="817"/>
      <c r="Y13" s="817"/>
      <c r="Z13" s="817"/>
      <c r="AA13" s="817"/>
      <c r="AB13" s="817"/>
      <c r="AC13" s="821">
        <v>15</v>
      </c>
    </row>
    <row s="20271" customFormat="1" customHeight="1" ht="15.75">
      <c r="A14" s="2497"/>
      <c r="B14" s="815"/>
      <c r="C14" s="810"/>
      <c r="D14" s="1199"/>
      <c r="E14" s="819"/>
      <c r="F14" s="575"/>
      <c r="G14" s="813" t="s">
        <v>99</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20226" customFormat="1" customHeight="1" ht="14.699999999999998">
      <c r="A15" s="1156"/>
      <c r="B15" s="815"/>
      <c r="C15" s="1156"/>
      <c r="D15" s="1180"/>
      <c r="E15" s="1192"/>
      <c r="F15" s="576"/>
      <c r="G15" s="814" t="s">
        <v>100</v>
      </c>
      <c r="H15" s="576"/>
      <c r="I15" s="577"/>
      <c r="J15" s="647"/>
      <c r="K15" s="553"/>
      <c r="L15" s="553"/>
      <c r="M15" s="553"/>
      <c r="N15" s="624" t="s">
        <v>101</v>
      </c>
      <c r="O15" s="553"/>
      <c r="P15" s="623"/>
      <c r="Q15" s="623"/>
      <c r="R15" s="623"/>
      <c r="S15" s="623"/>
      <c r="AC15" s="514">
        <v>14</v>
      </c>
    </row>
    <row s="20226"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20226"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20226"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20294" customFormat="1" customHeight="1" ht="10.5">
      <c r="B19" s="1232"/>
      <c r="D19" s="580"/>
      <c r="J19" s="553"/>
      <c r="K19" s="553"/>
      <c r="L19" s="553"/>
      <c r="M19" s="553"/>
      <c r="N19" s="624"/>
      <c r="O19" s="553"/>
      <c r="P19" s="623"/>
      <c r="Q19" s="623"/>
      <c r="R19" s="623"/>
      <c r="S19" s="623"/>
      <c r="AC19" s="579">
        <v>10</v>
      </c>
    </row>
    <row s="20294"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82</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5B816-4A89-C01D-DEAC-45E2025AF0C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0337" width="6.421875" hidden="1" customWidth="1"/>
    <col min="2" max="2" style="20337" width="2.00390625" hidden="1" customWidth="1"/>
    <col min="3" max="3" style="20337" width="3.00390625" customWidth="1"/>
    <col min="4" max="4" style="20337" width="4.00390625" customWidth="1"/>
    <col min="5" max="5" style="20337" width="44.00390625" customWidth="1"/>
    <col min="6" max="6" style="20337" width="6.421875" customWidth="1"/>
    <col min="7" max="7" style="20337" width="4.00390625" customWidth="1"/>
    <col min="8" max="8" style="20337" width="5.00390625" customWidth="1"/>
    <col min="9" max="9" style="20337" width="52.00390625" customWidth="1"/>
    <col min="10" max="10" style="20337" width="7.00390625" customWidth="1"/>
    <col min="11" max="11" style="20337" width="3.00390625" customWidth="1"/>
    <col min="12" max="12" style="20337" width="6.00390625" customWidth="1"/>
    <col min="13" max="13" style="20337" width="56.00390625" customWidth="1"/>
    <col min="14" max="14" style="20388" width="8.00390625" customWidth="1"/>
    <col min="15" max="20" style="20300" width="9.140625" hidden="1"/>
    <col min="21" max="24" style="20389" width="9.140625" hidden="1"/>
    <col min="25" max="37" style="20388" width="9.140625" hidden="1"/>
    <col min="38" max="38" style="20388" width="8.00390625" customWidth="1"/>
    <col min="39" max="39" style="20337"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Информация об инвестиционных программах регулируемой организации в области теплоснабжения</v>
      </c>
      <c r="E4" s="2518"/>
      <c r="F4" s="2518"/>
      <c r="G4" s="2518"/>
      <c r="H4" s="2518"/>
      <c r="I4" s="2519"/>
      <c r="J4" s="982"/>
      <c r="K4" s="982"/>
      <c r="L4" s="982"/>
      <c r="M4" s="982"/>
      <c r="AM4" s="981">
        <v>34</v>
      </c>
    </row>
    <row s="20308" customFormat="1" customHeight="1" ht="14.699999999999998">
      <c r="A5" s="983"/>
      <c r="B5" s="983"/>
      <c r="C5" s="983"/>
      <c r="D5" s="2520" t="str">
        <f>IF(org=0,"Не определено",org)</f>
        <v>АО "ДГК"</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0308"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0308"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102</v>
      </c>
      <c r="E9" s="2525"/>
      <c r="F9" s="2526" t="s">
        <v>103</v>
      </c>
      <c r="G9" s="2527"/>
      <c r="H9" s="2527"/>
      <c r="I9" s="2527"/>
      <c r="J9" s="2530" t="s">
        <v>104</v>
      </c>
      <c r="K9" s="2530"/>
      <c r="L9" s="2530"/>
      <c r="M9" s="2530"/>
      <c r="AM9" s="981">
        <v>18</v>
      </c>
    </row>
    <row customHeight="1" ht="24">
      <c r="A10" s="2524"/>
      <c r="B10" s="990"/>
      <c r="C10" s="923"/>
      <c r="D10" s="921" t="s">
        <v>88</v>
      </c>
      <c r="E10" s="921" t="s">
        <v>89</v>
      </c>
      <c r="F10" s="921" t="s">
        <v>105</v>
      </c>
      <c r="G10" s="2531" t="s">
        <v>88</v>
      </c>
      <c r="H10" s="2532"/>
      <c r="I10" s="921" t="s">
        <v>89</v>
      </c>
      <c r="J10" s="921" t="s">
        <v>105</v>
      </c>
      <c r="K10" s="2531" t="s">
        <v>88</v>
      </c>
      <c r="L10" s="2532"/>
      <c r="M10" s="921" t="s">
        <v>89</v>
      </c>
      <c r="N10" s="2025"/>
      <c r="AM10" s="981">
        <v>23</v>
      </c>
    </row>
    <row s="20337" customFormat="1" customHeight="1" ht="11.25" hidden="1">
      <c r="A11" s="991"/>
      <c r="B11" s="991"/>
      <c r="C11" s="991"/>
      <c r="D11" s="992" t="s">
        <v>106</v>
      </c>
      <c r="E11" s="992" t="s">
        <v>107</v>
      </c>
      <c r="F11" s="992" t="s">
        <v>90</v>
      </c>
      <c r="G11" s="2513" t="s">
        <v>91</v>
      </c>
      <c r="H11" s="2514"/>
      <c r="I11" s="992" t="s">
        <v>108</v>
      </c>
      <c r="J11" s="992" t="s">
        <v>92</v>
      </c>
      <c r="K11" s="2515" t="s">
        <v>93</v>
      </c>
      <c r="L11" s="2516"/>
      <c r="M11" s="992" t="s">
        <v>109</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110</v>
      </c>
      <c r="P12" s="1811" t="s">
        <v>111</v>
      </c>
      <c r="Q12" s="1811" t="s">
        <v>112</v>
      </c>
      <c r="R12" s="1811" t="s">
        <v>113</v>
      </c>
      <c r="AM12" s="981">
        <v>1</v>
      </c>
    </row>
    <row s="20337" customFormat="1" customHeight="1" ht="15.75">
      <c r="A13" s="691"/>
      <c r="B13" s="691"/>
      <c r="C13" s="924"/>
      <c r="D13" s="2506" t="s">
        <v>106</v>
      </c>
      <c r="E13" s="2507"/>
      <c r="F13" s="2510" t="s">
        <v>65</v>
      </c>
      <c r="G13" s="2511"/>
      <c r="H13" s="2512">
        <v>1</v>
      </c>
      <c r="I13" s="2503" t="str">
        <f>IF(U13="","",INDEX(TERRITORY_MR_LIST,MATCH(U13,TERRITORY_LIST_ID,0)))</f>
        <v/>
      </c>
      <c r="J13" s="2505" t="s">
        <v>19</v>
      </c>
      <c r="K13" s="1000"/>
      <c r="L13" s="925" t="s">
        <v>106</v>
      </c>
      <c r="M13" s="1001" t="s">
        <v>22</v>
      </c>
      <c r="N13" s="1210"/>
      <c r="O13" s="1814" t="s">
        <v>114</v>
      </c>
      <c r="P13" s="1811">
        <f>$E$13</f>
        <v>0</v>
      </c>
      <c r="Q13" s="1811" t="str">
        <f>IF($F$13="нет","без дифференциации",$I$13)</f>
        <v/>
      </c>
      <c r="R13" s="1811" t="str">
        <f>IF($J$13="нет","без дифференциации",M13)</f>
        <v>без дифференциации</v>
      </c>
      <c r="S13" s="1814"/>
      <c r="T13" s="1814"/>
      <c r="U13" s="1664"/>
      <c r="V13" s="1664"/>
      <c r="W13" s="1664"/>
      <c r="X13" s="1664"/>
      <c r="Y13" s="1002" t="s">
        <v>115</v>
      </c>
      <c r="Z13" s="1002">
        <v>1705000</v>
      </c>
      <c r="AA13" s="1002"/>
      <c r="AB13" s="1002"/>
      <c r="AC13" s="1002"/>
      <c r="AD13" s="1002"/>
      <c r="AE13" s="1002"/>
      <c r="AF13" s="1002"/>
      <c r="AG13" s="1002"/>
      <c r="AH13" s="1002"/>
      <c r="AI13" s="1002"/>
      <c r="AJ13" s="1002"/>
      <c r="AK13" s="1002"/>
      <c r="AL13" s="1002"/>
      <c r="AM13" s="1004">
        <v>15</v>
      </c>
    </row>
    <row s="20337" customFormat="1" customHeight="1" ht="15.75">
      <c r="A14" s="691"/>
      <c r="B14" s="691"/>
      <c r="C14" s="574"/>
      <c r="D14" s="2506"/>
      <c r="E14" s="2508"/>
      <c r="F14" s="2505"/>
      <c r="G14" s="2511"/>
      <c r="H14" s="2512"/>
      <c r="I14" s="2504"/>
      <c r="J14" s="2505"/>
      <c r="K14" s="819"/>
      <c r="L14" s="575"/>
      <c r="M14" s="1005" t="s">
        <v>116</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20337" customFormat="1" customHeight="1" ht="15.75">
      <c r="A15" s="691"/>
      <c r="B15" s="691"/>
      <c r="C15" s="574"/>
      <c r="D15" s="2506"/>
      <c r="E15" s="2509"/>
      <c r="F15" s="2505"/>
      <c r="G15" s="1458"/>
      <c r="H15" s="1459"/>
      <c r="I15" s="978" t="s">
        <v>117</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118</v>
      </c>
      <c r="F16" s="575"/>
      <c r="G16" s="575"/>
      <c r="H16" s="575"/>
      <c r="I16" s="575"/>
      <c r="J16" s="575"/>
      <c r="K16" s="575" t="s">
        <v>22</v>
      </c>
      <c r="L16" s="575"/>
      <c r="M16" s="1006"/>
      <c r="N16" s="2025"/>
      <c r="AM16" s="981">
        <v>15</v>
      </c>
    </row>
    <row customHeight="1" ht="11.25" hidden="1">
      <c r="A17" s="981" t="s">
        <v>82</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0058A-A532-D735-AE13-4C622A62504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300" width="3.7109375" hidden="1" customWidth="1"/>
    <col min="3" max="3" style="20337" width="3.00390625" customWidth="1"/>
    <col min="4" max="4" style="20337" width="6.00390625" customWidth="1"/>
    <col min="5" max="5" style="20337" width="42.00390625" customWidth="1"/>
    <col min="6" max="6" style="20337" width="15.00390625" customWidth="1"/>
    <col min="7" max="7" style="20337" width="42.00390625" customWidth="1"/>
    <col min="8" max="8" style="20337" width="3.00390625" customWidth="1"/>
    <col min="9" max="9" style="20337" width="5.00390625" customWidth="1"/>
    <col min="10" max="10" style="20337" width="47.00390625" customWidth="1"/>
    <col min="11" max="12" style="20337" width="3.00390625" customWidth="1"/>
    <col min="13" max="13" style="20337" width="5.00390625" customWidth="1"/>
    <col min="14" max="14" style="20337" width="28.00390625" customWidth="1"/>
    <col min="15" max="16" style="20337" width="3.00390625" customWidth="1"/>
    <col min="17" max="17" style="20337" width="5.00390625" customWidth="1"/>
    <col min="18" max="18" style="20337" width="34.00390625" customWidth="1"/>
    <col min="19" max="20" style="20337" width="3.7109375" customWidth="1"/>
    <col min="21" max="21" style="20337" width="5.7109375" customWidth="1"/>
    <col min="22" max="22" style="20337" width="34.421875" customWidth="1"/>
    <col min="23" max="23" style="20337" width="30.00390625" customWidth="1"/>
    <col min="24" max="24" style="20337" width="3.00390625" customWidth="1"/>
    <col min="25" max="28" style="20389" width="9.8515625" hidden="1" customWidth="1"/>
    <col min="29" max="29" style="20389" width="27.00390625" hidden="1" customWidth="1"/>
    <col min="30" max="30" style="20389" width="10.57421875" hidden="1" customWidth="1"/>
    <col min="31" max="31" style="20389" width="10.7109375" hidden="1" customWidth="1"/>
    <col min="32" max="32" style="20389" width="10.00390625" hidden="1" customWidth="1"/>
    <col min="33" max="33" style="20389" width="12.8515625" hidden="1" customWidth="1"/>
    <col min="34" max="34" style="20389" width="24.421875" hidden="1" customWidth="1"/>
    <col min="35" max="35" style="20389" width="15.8515625" hidden="1" customWidth="1"/>
    <col min="36" max="36" style="20389" width="19.421875" hidden="1" customWidth="1"/>
    <col min="37" max="37" style="20389" width="11.00390625" hidden="1" customWidth="1"/>
    <col min="38" max="38" style="20389" width="23.57421875" hidden="1" customWidth="1"/>
    <col min="39" max="39" style="20389" width="23.8515625" hidden="1" customWidth="1"/>
    <col min="40" max="40" style="20389" width="25.28125" hidden="1" customWidth="1"/>
    <col min="41" max="41" style="20389" width="16.8515625" hidden="1" customWidth="1"/>
    <col min="42" max="42" style="20389" width="29.57421875" hidden="1" customWidth="1"/>
    <col min="43" max="43" style="20389" width="29.8515625" hidden="1" customWidth="1"/>
    <col min="44" max="44" style="20337" width="9.140625" hidden="1"/>
  </cols>
  <sheetData>
    <row customHeight="1" ht="11.25" hidden="1">
      <c r="A1" s="554"/>
      <c r="AR1" s="502" t="s">
        <v>14</v>
      </c>
    </row>
    <row customHeight="1" ht="11.25" hidden="1">
      <c r="AR2" s="502">
        <v>0</v>
      </c>
    </row>
    <row customHeight="1" ht="11.25" hidden="1">
      <c r="AR3" s="502">
        <v>0</v>
      </c>
    </row>
    <row customHeight="1" ht="3">
      <c r="AR4" s="502">
        <v>3</v>
      </c>
    </row>
    <row s="20308"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0308" customFormat="1" customHeight="1" ht="14.699999999999998">
      <c r="A6" s="983"/>
      <c r="B6" s="983"/>
      <c r="C6" s="983"/>
      <c r="D6" s="2561" t="str">
        <f>IF(org=0,"Не определено",org)</f>
        <v>АО "ДГК"</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0402"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0308"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119</v>
      </c>
      <c r="F9" s="2501"/>
      <c r="G9" s="2525" t="s">
        <v>102</v>
      </c>
      <c r="H9" s="2525" t="s">
        <v>88</v>
      </c>
      <c r="I9" s="2525"/>
      <c r="J9" s="2525" t="s">
        <v>120</v>
      </c>
      <c r="K9" s="2553" t="s">
        <v>121</v>
      </c>
      <c r="L9" s="2553"/>
      <c r="M9" s="2553"/>
      <c r="N9" s="2553"/>
      <c r="O9" s="2553" t="s">
        <v>122</v>
      </c>
      <c r="P9" s="2553"/>
      <c r="Q9" s="2553"/>
      <c r="R9" s="2553"/>
      <c r="S9" s="2553" t="s">
        <v>123</v>
      </c>
      <c r="T9" s="2553"/>
      <c r="U9" s="2553"/>
      <c r="V9" s="2553"/>
      <c r="W9" s="2525" t="s">
        <v>124</v>
      </c>
      <c r="AR9" s="502">
        <v>27</v>
      </c>
    </row>
    <row customHeight="1" ht="31.5">
      <c r="D10" s="2525"/>
      <c r="E10" s="1682" t="s">
        <v>89</v>
      </c>
      <c r="F10" s="1682" t="s">
        <v>125</v>
      </c>
      <c r="G10" s="2525"/>
      <c r="H10" s="2525"/>
      <c r="I10" s="2525"/>
      <c r="J10" s="2525"/>
      <c r="K10" s="508" t="s">
        <v>105</v>
      </c>
      <c r="L10" s="2525" t="s">
        <v>88</v>
      </c>
      <c r="M10" s="2525"/>
      <c r="N10" s="508" t="s">
        <v>126</v>
      </c>
      <c r="O10" s="508" t="s">
        <v>105</v>
      </c>
      <c r="P10" s="2525" t="s">
        <v>88</v>
      </c>
      <c r="Q10" s="2525"/>
      <c r="R10" s="508" t="s">
        <v>126</v>
      </c>
      <c r="S10" s="681" t="s">
        <v>105</v>
      </c>
      <c r="T10" s="2525" t="s">
        <v>88</v>
      </c>
      <c r="U10" s="2525"/>
      <c r="V10" s="681" t="s">
        <v>89</v>
      </c>
      <c r="W10" s="2525"/>
      <c r="Z10" s="1657" t="s">
        <v>127</v>
      </c>
      <c r="AA10" s="1657" t="s">
        <v>128</v>
      </c>
      <c r="AB10" s="1657" t="s">
        <v>129</v>
      </c>
      <c r="AC10" s="1657" t="s">
        <v>130</v>
      </c>
      <c r="AD10" s="1657" t="s">
        <v>131</v>
      </c>
      <c r="AE10" s="1657" t="s">
        <v>132</v>
      </c>
      <c r="AF10" s="1657" t="s">
        <v>133</v>
      </c>
      <c r="AG10" s="1657" t="s">
        <v>134</v>
      </c>
      <c r="AH10" s="1657" t="s">
        <v>135</v>
      </c>
      <c r="AI10" s="1657" t="s">
        <v>136</v>
      </c>
      <c r="AJ10" s="1657" t="s">
        <v>137</v>
      </c>
      <c r="AK10" s="1657" t="s">
        <v>138</v>
      </c>
      <c r="AL10" s="1657" t="s">
        <v>139</v>
      </c>
      <c r="AM10" s="1657" t="s">
        <v>140</v>
      </c>
      <c r="AN10" s="1657" t="s">
        <v>141</v>
      </c>
      <c r="AO10" s="1657" t="s">
        <v>142</v>
      </c>
      <c r="AP10" s="1657" t="s">
        <v>143</v>
      </c>
      <c r="AQ10" s="1657" t="s">
        <v>144</v>
      </c>
      <c r="AR10" s="502">
        <v>30</v>
      </c>
    </row>
    <row s="20300" customFormat="1" customHeight="1" ht="12" hidden="1">
      <c r="D11" s="1647" t="s">
        <v>106</v>
      </c>
      <c r="E11" s="1647" t="s">
        <v>107</v>
      </c>
      <c r="F11" s="1647"/>
      <c r="G11" s="1647" t="s">
        <v>90</v>
      </c>
      <c r="H11" s="2554" t="s">
        <v>108</v>
      </c>
      <c r="I11" s="2554"/>
      <c r="J11" s="1647" t="s">
        <v>92</v>
      </c>
      <c r="K11" s="1647" t="s">
        <v>93</v>
      </c>
      <c r="L11" s="2554" t="s">
        <v>109</v>
      </c>
      <c r="M11" s="2554"/>
      <c r="N11" s="1647" t="s">
        <v>145</v>
      </c>
      <c r="O11" s="1647" t="s">
        <v>146</v>
      </c>
      <c r="P11" s="2554" t="s">
        <v>147</v>
      </c>
      <c r="Q11" s="2554"/>
      <c r="R11" s="1647" t="s">
        <v>148</v>
      </c>
      <c r="S11" s="1647" t="s">
        <v>147</v>
      </c>
      <c r="T11" s="2554" t="s">
        <v>148</v>
      </c>
      <c r="U11" s="2554"/>
      <c r="V11" s="1647" t="s">
        <v>149</v>
      </c>
      <c r="W11" s="1647" t="s">
        <v>150</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0337" customFormat="1" customHeight="1" ht="17.25" hidden="1">
      <c r="A13" s="719"/>
      <c r="C13" s="607"/>
      <c r="D13" s="2533">
        <v>1</v>
      </c>
      <c r="E13" s="2541" t="s">
        <v>151</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152</v>
      </c>
      <c r="AD13" s="1665" t="s">
        <v>153</v>
      </c>
      <c r="AE13" s="1665" t="s">
        <v>154</v>
      </c>
      <c r="AF13" s="1665" t="s">
        <v>155</v>
      </c>
      <c r="AG13" s="1665" t="s">
        <v>156</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20337"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0337"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0337"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0337"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0337"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157</v>
      </c>
      <c r="AD18" s="1665" t="s">
        <v>158</v>
      </c>
      <c r="AE18" s="1665" t="s">
        <v>159</v>
      </c>
      <c r="AF18" s="1665" t="s">
        <v>160</v>
      </c>
      <c r="AG18" s="1665" t="s">
        <v>161</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0337"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0337"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0337"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0337"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0337" customFormat="1" customHeight="1" ht="17.25" hidden="1">
      <c r="A23" s="719"/>
      <c r="C23" s="607"/>
      <c r="D23" s="2533">
        <v>2</v>
      </c>
      <c r="E23" s="2541" t="s">
        <v>162</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157</v>
      </c>
      <c r="AD23" s="1665" t="s">
        <v>158</v>
      </c>
      <c r="AE23" s="1665" t="s">
        <v>159</v>
      </c>
      <c r="AF23" s="1665" t="s">
        <v>160</v>
      </c>
      <c r="AG23" s="1665" t="s">
        <v>161</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20337"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0337"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0337"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0337"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0337" customFormat="1" customHeight="1" ht="17.25" hidden="1">
      <c r="A28" s="719"/>
      <c r="C28" s="607"/>
      <c r="D28" s="2533">
        <v>3</v>
      </c>
      <c r="E28" s="2541" t="s">
        <v>163</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164</v>
      </c>
      <c r="AD28" s="1665" t="s">
        <v>165</v>
      </c>
      <c r="AE28" s="1665" t="s">
        <v>166</v>
      </c>
      <c r="AF28" s="1665" t="s">
        <v>167</v>
      </c>
      <c r="AG28" s="1665" t="s">
        <v>168</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0337"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0337"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0337"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0337"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0337" customFormat="1" customHeight="1" ht="17.25" hidden="1">
      <c r="A33" s="719"/>
      <c r="C33" s="607"/>
      <c r="D33" s="2533">
        <v>4</v>
      </c>
      <c r="E33" s="2541" t="s">
        <v>169</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170</v>
      </c>
      <c r="AD33" s="1665" t="s">
        <v>171</v>
      </c>
      <c r="AE33" s="1665" t="s">
        <v>172</v>
      </c>
      <c r="AF33" s="1665" t="s">
        <v>173</v>
      </c>
      <c r="AG33" s="1665" t="s">
        <v>174</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0337"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0337"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0337"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0337"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0337" customFormat="1" customHeight="1" ht="17.25" hidden="1">
      <c r="A38" s="719"/>
      <c r="C38" s="607"/>
      <c r="D38" s="2533">
        <v>5</v>
      </c>
      <c r="E38" s="2541" t="s">
        <v>175</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176</v>
      </c>
      <c r="AD38" s="1665" t="s">
        <v>177</v>
      </c>
      <c r="AE38" s="1665" t="s">
        <v>178</v>
      </c>
      <c r="AF38" s="1665" t="s">
        <v>179</v>
      </c>
      <c r="AG38" s="1665" t="s">
        <v>180</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0337"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0337"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0337"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0337"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0337" customFormat="1" customHeight="1" ht="17.25" hidden="1">
      <c r="A43" s="719"/>
      <c r="C43" s="607"/>
      <c r="D43" s="2533">
        <v>6</v>
      </c>
      <c r="E43" s="2541" t="s">
        <v>181</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182</v>
      </c>
      <c r="AD43" s="1665" t="s">
        <v>183</v>
      </c>
      <c r="AE43" s="1665" t="s">
        <v>184</v>
      </c>
      <c r="AF43" s="1665" t="s">
        <v>185</v>
      </c>
      <c r="AG43" s="1665" t="s">
        <v>186</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0337"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0337"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0337"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0337"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0337" customFormat="1" customHeight="1" ht="17.25" hidden="1">
      <c r="A48" s="719"/>
      <c r="C48" s="607"/>
      <c r="D48" s="2564">
        <v>7</v>
      </c>
      <c r="E48" s="2567" t="s">
        <v>187</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188</v>
      </c>
      <c r="AD48" s="1665" t="s">
        <v>189</v>
      </c>
      <c r="AE48" s="1665" t="s">
        <v>190</v>
      </c>
      <c r="AF48" s="1665" t="s">
        <v>191</v>
      </c>
      <c r="AG48" s="1665" t="s">
        <v>192</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0337"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0337"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0337"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0337"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0337" customFormat="1" customHeight="1" ht="17.25" hidden="1">
      <c r="A53" s="719"/>
      <c r="C53" s="607"/>
      <c r="D53" s="2533">
        <v>8</v>
      </c>
      <c r="E53" s="2541" t="s">
        <v>193</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194</v>
      </c>
      <c r="AD53" s="1665" t="s">
        <v>195</v>
      </c>
      <c r="AE53" s="1665" t="s">
        <v>196</v>
      </c>
      <c r="AF53" s="1665" t="s">
        <v>197</v>
      </c>
      <c r="AG53" s="1665" t="s">
        <v>198</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0337"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0337"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0337"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0337"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0337" customFormat="1" customHeight="1" ht="17.25" hidden="1">
      <c r="A58" s="719"/>
      <c r="C58" s="607"/>
      <c r="D58" s="2533">
        <v>9</v>
      </c>
      <c r="E58" s="2541" t="s">
        <v>199</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200</v>
      </c>
      <c r="AD58" s="1665" t="s">
        <v>201</v>
      </c>
      <c r="AE58" s="1665" t="s">
        <v>202</v>
      </c>
      <c r="AF58" s="1665" t="s">
        <v>203</v>
      </c>
      <c r="AG58" s="1665" t="s">
        <v>204</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0337"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0337"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0337"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0337"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0337" customFormat="1" customHeight="1" ht="17.25" hidden="1">
      <c r="A63" s="719"/>
      <c r="C63" s="607"/>
      <c r="D63" s="2533">
        <v>10</v>
      </c>
      <c r="E63" s="2541" t="s">
        <v>205</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206</v>
      </c>
      <c r="AD63" s="1665" t="s">
        <v>207</v>
      </c>
      <c r="AE63" s="1665" t="s">
        <v>208</v>
      </c>
      <c r="AF63" s="1665" t="s">
        <v>209</v>
      </c>
      <c r="AG63" s="1665" t="s">
        <v>210</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0337"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0337"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0337"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0337"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211</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212</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213</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214</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215</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216</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217</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218</v>
      </c>
      <c r="F77" s="2570"/>
      <c r="G77" s="2571"/>
      <c r="H77" s="2571"/>
      <c r="I77" s="2571"/>
      <c r="J77" s="2571"/>
      <c r="K77" s="2571"/>
      <c r="L77" s="2571"/>
      <c r="M77" s="2571"/>
      <c r="N77" s="2571"/>
      <c r="O77" s="2571"/>
      <c r="P77" s="2571"/>
      <c r="Q77" s="2571"/>
      <c r="R77" s="2571"/>
      <c r="S77" s="2571"/>
      <c r="T77" s="2571"/>
      <c r="U77" s="2571"/>
      <c r="V77" s="2571"/>
      <c r="W77" s="2571"/>
      <c r="AR77" s="502">
        <v>0</v>
      </c>
    </row>
    <row s="20337"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0337" customFormat="1" customHeight="1" ht="17.25" hidden="1">
      <c r="A79" s="719"/>
      <c r="C79" s="607"/>
      <c r="D79" s="2533">
        <v>1</v>
      </c>
      <c r="E79" s="2541" t="s">
        <v>219</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220</v>
      </c>
      <c r="AD79" s="1665" t="s">
        <v>221</v>
      </c>
      <c r="AE79" s="1665" t="s">
        <v>222</v>
      </c>
      <c r="AF79" s="1665" t="s">
        <v>223</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0337"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0337"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0337"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0337"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0337" customFormat="1" customHeight="1" ht="17.25" hidden="1">
      <c r="A84" s="719"/>
      <c r="C84" s="607"/>
      <c r="D84" s="2533">
        <v>2</v>
      </c>
      <c r="E84" s="2541" t="s">
        <v>224</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225</v>
      </c>
      <c r="AD84" s="1665" t="s">
        <v>226</v>
      </c>
      <c r="AE84" s="1665" t="s">
        <v>227</v>
      </c>
      <c r="AF84" s="1665" t="s">
        <v>228</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0337"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0337"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0337"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0337"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0337" customFormat="1" customHeight="1" ht="17.25" hidden="1">
      <c r="A89" s="719"/>
      <c r="C89" s="607"/>
      <c r="D89" s="2533">
        <v>3</v>
      </c>
      <c r="E89" s="2541" t="s">
        <v>229</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230</v>
      </c>
      <c r="AD89" s="1665" t="s">
        <v>231</v>
      </c>
      <c r="AE89" s="1665" t="s">
        <v>232</v>
      </c>
      <c r="AF89" s="1665" t="s">
        <v>233</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0337"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0337"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0337"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0337"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0337" customFormat="1" customHeight="1" ht="17.25" hidden="1">
      <c r="A94" s="719"/>
      <c r="C94" s="607"/>
      <c r="D94" s="2533">
        <v>4</v>
      </c>
      <c r="E94" s="2541" t="s">
        <v>234</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235</v>
      </c>
      <c r="AD94" s="1665" t="s">
        <v>236</v>
      </c>
      <c r="AE94" s="1665" t="s">
        <v>237</v>
      </c>
      <c r="AF94" s="1665" t="s">
        <v>238</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0337"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0337"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0337"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0337"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0337" customFormat="1" customHeight="1" ht="17.25" hidden="1">
      <c r="A99" s="719"/>
      <c r="C99" s="607"/>
      <c r="D99" s="2533">
        <v>5</v>
      </c>
      <c r="E99" s="2541" t="s">
        <v>239</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240</v>
      </c>
      <c r="AD99" s="1665" t="s">
        <v>241</v>
      </c>
      <c r="AE99" s="1665" t="s">
        <v>242</v>
      </c>
      <c r="AF99" s="1665" t="s">
        <v>243</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0337"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0337"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0337"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0337"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0337"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0337" customFormat="1" customHeight="1" ht="17.25" hidden="1">
      <c r="A105" s="719"/>
      <c r="C105" s="607"/>
      <c r="D105" s="2533">
        <v>1</v>
      </c>
      <c r="E105" s="2541" t="s">
        <v>244</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245</v>
      </c>
      <c r="AD105" s="1665" t="s">
        <v>246</v>
      </c>
      <c r="AE105" s="1665" t="s">
        <v>247</v>
      </c>
      <c r="AF105" s="1665" t="s">
        <v>248</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0337"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0337"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0337"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0337"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0337" customFormat="1" customHeight="1" ht="17.25" hidden="1">
      <c r="A110" s="719"/>
      <c r="C110" s="607"/>
      <c r="D110" s="2533">
        <v>2</v>
      </c>
      <c r="E110" s="2541" t="s">
        <v>249</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250</v>
      </c>
      <c r="AD110" s="1665" t="s">
        <v>251</v>
      </c>
      <c r="AE110" s="1665" t="s">
        <v>252</v>
      </c>
      <c r="AF110" s="1665" t="s">
        <v>253</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0337"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0337"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0337"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0337"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0337" customFormat="1" customHeight="1" ht="17.25" hidden="1">
      <c r="A115" s="719"/>
      <c r="C115" s="607"/>
      <c r="D115" s="2533">
        <v>3</v>
      </c>
      <c r="E115" s="2541" t="s">
        <v>254</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255</v>
      </c>
      <c r="AD115" s="1665" t="s">
        <v>256</v>
      </c>
      <c r="AE115" s="1665" t="s">
        <v>257</v>
      </c>
      <c r="AF115" s="1665" t="s">
        <v>258</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0337"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0337"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0337"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0337"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0337"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0337" customFormat="1" customHeight="1" ht="17.25" hidden="1">
      <c r="A121" s="719"/>
      <c r="C121" s="607"/>
      <c r="D121" s="2533">
        <v>1</v>
      </c>
      <c r="E121" s="2541" t="s">
        <v>259</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260</v>
      </c>
      <c r="AD121" s="1665" t="s">
        <v>261</v>
      </c>
      <c r="AE121" s="1665" t="s">
        <v>262</v>
      </c>
      <c r="AF121" s="1665" t="s">
        <v>263</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0337"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0337"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0337"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0337"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0337" customFormat="1" customHeight="1" ht="17.25" hidden="1">
      <c r="A126" s="719"/>
      <c r="C126" s="607"/>
      <c r="D126" s="2533">
        <v>2</v>
      </c>
      <c r="E126" s="2541" t="s">
        <v>264</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265</v>
      </c>
      <c r="AD126" s="1665" t="s">
        <v>266</v>
      </c>
      <c r="AE126" s="1665" t="s">
        <v>267</v>
      </c>
      <c r="AF126" s="1665" t="s">
        <v>268</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0337"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0337"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0337"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0337"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0337" customFormat="1" customHeight="1" ht="17.25" hidden="1">
      <c r="A131" s="719"/>
      <c r="C131" s="607"/>
      <c r="D131" s="2533">
        <v>3</v>
      </c>
      <c r="E131" s="2541" t="s">
        <v>269</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270</v>
      </c>
      <c r="AD131" s="1665" t="s">
        <v>271</v>
      </c>
      <c r="AE131" s="1665" t="s">
        <v>272</v>
      </c>
      <c r="AF131" s="1665" t="s">
        <v>273</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0337"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0337"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0337"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0337"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6CD7-659D-FB4E-CB7D-C97B9A9D1E0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0271" width="9.140625" hidden="1"/>
    <col min="3" max="4" style="20271" width="3.00390625" customWidth="1"/>
    <col min="5" max="6" style="20271" width="15.00390625" customWidth="1"/>
    <col min="7" max="7" style="20271" width="11.57421875" customWidth="1"/>
    <col min="8" max="9" style="20271" width="3.00390625" customWidth="1"/>
    <col min="10" max="10" style="20271" width="12.00390625" customWidth="1"/>
    <col min="11" max="11" style="20271" width="0.28125" customWidth="1"/>
    <col min="12" max="13" style="20271" width="10.00390625" customWidth="1"/>
    <col min="14" max="15" style="20271" width="3.00390625" customWidth="1"/>
    <col min="16" max="16" style="20271" width="19.00390625" customWidth="1"/>
    <col min="17" max="17" style="20271" width="0.28125" customWidth="1"/>
    <col min="18" max="19" style="20271" width="10.00390625" customWidth="1"/>
    <col min="20" max="21" style="20271" width="3.00390625" customWidth="1"/>
    <col min="22" max="22" style="20271" width="25.00390625" customWidth="1"/>
    <col min="23" max="23" style="20271" width="0.28125" customWidth="1"/>
    <col min="24" max="25" style="20271" width="10.00390625" customWidth="1"/>
    <col min="26" max="27" style="20271" width="3.00390625" customWidth="1"/>
    <col min="28" max="28" style="20271" width="16.00390625" customWidth="1"/>
    <col min="29" max="29" style="20271" width="0.28125" customWidth="1"/>
    <col min="30" max="31" style="20271" width="10.00390625" customWidth="1"/>
    <col min="32" max="33" style="20271" width="3.00390625" customWidth="1"/>
    <col min="34" max="34" style="20271" width="8.00390625" customWidth="1"/>
    <col min="35" max="35" style="20271" width="21.00390625" customWidth="1"/>
    <col min="36" max="36" style="20271" width="8.00390625" customWidth="1"/>
    <col min="37" max="37" style="20594" width="8.00390625" customWidth="1"/>
    <col min="38" max="64" style="20271" width="8.00390625" customWidth="1"/>
    <col min="65" max="65" style="20271" width="9.140625" hidden="1"/>
  </cols>
  <sheetData>
    <row s="20518"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0519" customFormat="1" customHeight="1" ht="11.25" hidden="1">
      <c r="L2" s="1951" t="s">
        <v>274</v>
      </c>
      <c r="M2" s="1951" t="s">
        <v>275</v>
      </c>
      <c r="R2" s="1951" t="s">
        <v>276</v>
      </c>
      <c r="S2" s="1951" t="s">
        <v>275</v>
      </c>
      <c r="X2" s="1951" t="s">
        <v>274</v>
      </c>
      <c r="Y2" s="1951" t="s">
        <v>275</v>
      </c>
      <c r="AD2" s="1951" t="s">
        <v>274</v>
      </c>
      <c r="AE2" s="1951" t="s">
        <v>275</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0522"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0226" customFormat="1" customHeight="1" ht="34.5">
      <c r="A4" s="1554"/>
      <c r="B4" s="1553"/>
      <c r="C4" s="1913"/>
      <c r="D4" s="2589" t="s">
        <v>277</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0226" customFormat="1" customHeight="1" ht="14.699999999999998">
      <c r="A5" s="2030"/>
      <c r="B5" s="2029"/>
      <c r="C5" s="1913"/>
      <c r="D5" s="2574" t="str">
        <f>IF(org=0,"Не определено",org)</f>
        <v>АО "ДГК"</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0226"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0518"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102</v>
      </c>
      <c r="F8" s="2590" t="s">
        <v>119</v>
      </c>
      <c r="G8" s="2591"/>
      <c r="H8" s="2590" t="s">
        <v>88</v>
      </c>
      <c r="I8" s="2591"/>
      <c r="J8" s="2525" t="s">
        <v>120</v>
      </c>
      <c r="K8" s="1954"/>
      <c r="L8" s="2594" t="s">
        <v>278</v>
      </c>
      <c r="M8" s="2594"/>
      <c r="N8" s="2594"/>
      <c r="O8" s="2594"/>
      <c r="P8" s="2594"/>
      <c r="Q8" s="1955"/>
      <c r="R8" s="2494" t="s">
        <v>279</v>
      </c>
      <c r="S8" s="2595"/>
      <c r="T8" s="2595"/>
      <c r="U8" s="2595"/>
      <c r="V8" s="2595"/>
      <c r="W8" s="1955"/>
      <c r="X8" s="2596" t="s">
        <v>280</v>
      </c>
      <c r="Y8" s="2596"/>
      <c r="Z8" s="2596"/>
      <c r="AA8" s="2596"/>
      <c r="AB8" s="2596"/>
      <c r="AC8" s="1956"/>
      <c r="AD8" s="2525" t="s">
        <v>281</v>
      </c>
      <c r="AE8" s="2525"/>
      <c r="AF8" s="2525"/>
      <c r="AG8" s="2525"/>
      <c r="AH8" s="2499"/>
      <c r="AI8" s="2525" t="s">
        <v>282</v>
      </c>
      <c r="AJ8" s="1972"/>
      <c r="BM8" s="691">
        <v>32</v>
      </c>
    </row>
    <row customHeight="1" ht="23.25">
      <c r="D9" s="2525"/>
      <c r="E9" s="2525"/>
      <c r="F9" s="2573" t="s">
        <v>89</v>
      </c>
      <c r="G9" s="2573" t="s">
        <v>125</v>
      </c>
      <c r="H9" s="2592"/>
      <c r="I9" s="2593"/>
      <c r="J9" s="2499"/>
      <c r="K9" s="1957"/>
      <c r="L9" s="2525" t="s">
        <v>283</v>
      </c>
      <c r="M9" s="2499"/>
      <c r="N9" s="2590" t="s">
        <v>88</v>
      </c>
      <c r="O9" s="2591"/>
      <c r="P9" s="2525" t="s">
        <v>126</v>
      </c>
      <c r="Q9" s="1954"/>
      <c r="R9" s="2525" t="s">
        <v>283</v>
      </c>
      <c r="S9" s="2499"/>
      <c r="T9" s="2590" t="s">
        <v>88</v>
      </c>
      <c r="U9" s="2591"/>
      <c r="V9" s="2525" t="s">
        <v>126</v>
      </c>
      <c r="W9" s="1954"/>
      <c r="X9" s="2525" t="s">
        <v>283</v>
      </c>
      <c r="Y9" s="2499"/>
      <c r="Z9" s="2590" t="s">
        <v>88</v>
      </c>
      <c r="AA9" s="2591"/>
      <c r="AB9" s="2525" t="s">
        <v>284</v>
      </c>
      <c r="AC9" s="1954"/>
      <c r="AD9" s="2525" t="s">
        <v>283</v>
      </c>
      <c r="AE9" s="2499"/>
      <c r="AF9" s="2590" t="s">
        <v>88</v>
      </c>
      <c r="AG9" s="2591"/>
      <c r="AH9" s="2499" t="s">
        <v>284</v>
      </c>
      <c r="AI9" s="2525"/>
      <c r="AJ9" s="1972"/>
      <c r="BM9" s="691">
        <v>22</v>
      </c>
    </row>
    <row customHeight="1" ht="24">
      <c r="D10" s="2573"/>
      <c r="E10" s="2573"/>
      <c r="F10" s="2597"/>
      <c r="G10" s="2597"/>
      <c r="H10" s="2598"/>
      <c r="I10" s="2599"/>
      <c r="J10" s="2590"/>
      <c r="K10" s="1957"/>
      <c r="L10" s="1976" t="s">
        <v>285</v>
      </c>
      <c r="M10" s="1971" t="s">
        <v>286</v>
      </c>
      <c r="N10" s="2592"/>
      <c r="O10" s="2593"/>
      <c r="P10" s="2573"/>
      <c r="Q10" s="1954"/>
      <c r="R10" s="1976" t="s">
        <v>285</v>
      </c>
      <c r="S10" s="1971" t="s">
        <v>286</v>
      </c>
      <c r="T10" s="2592"/>
      <c r="U10" s="2593"/>
      <c r="V10" s="2573"/>
      <c r="W10" s="1954"/>
      <c r="X10" s="1976" t="s">
        <v>285</v>
      </c>
      <c r="Y10" s="1971" t="s">
        <v>286</v>
      </c>
      <c r="Z10" s="2592"/>
      <c r="AA10" s="2593"/>
      <c r="AB10" s="2573"/>
      <c r="AC10" s="1954"/>
      <c r="AD10" s="1976" t="s">
        <v>285</v>
      </c>
      <c r="AE10" s="1971" t="s">
        <v>286</v>
      </c>
      <c r="AF10" s="2592"/>
      <c r="AG10" s="2593"/>
      <c r="AH10" s="2590"/>
      <c r="AI10" s="2573"/>
      <c r="AJ10" s="1972"/>
      <c r="AK10" s="652" t="s">
        <v>287</v>
      </c>
      <c r="AL10" s="652" t="s">
        <v>127</v>
      </c>
      <c r="BM10" s="691">
        <v>23</v>
      </c>
    </row>
    <row customHeight="1" ht="15">
      <c r="D11" s="2581" t="s">
        <v>106</v>
      </c>
      <c r="E11" s="2577" t="s">
        <v>288</v>
      </c>
      <c r="F11" s="2577" t="s">
        <v>289</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0522"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107</v>
      </c>
      <c r="E17" s="2577" t="s">
        <v>288</v>
      </c>
      <c r="F17" s="2577" t="s">
        <v>290</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0522"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288</v>
      </c>
      <c r="F23" s="2577" t="s">
        <v>291</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0522"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288</v>
      </c>
      <c r="F29" s="2577" t="s">
        <v>292</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0522"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108</v>
      </c>
      <c r="E35" s="2577" t="s">
        <v>288</v>
      </c>
      <c r="F35" s="2577" t="s">
        <v>293</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0522"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1FC27-F6FB-EF13-22DD-9C1FFA6AEE8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683" width="15.00390625" hidden="1" customWidth="1"/>
    <col min="2" max="2" style="20639" width="15.00390625" hidden="1" customWidth="1"/>
    <col min="3" max="3" style="20684" width="3.00390625" customWidth="1"/>
    <col min="4" max="4" style="20685" width="6.00390625" customWidth="1"/>
    <col min="5" max="5" style="20684" width="52.00390625" customWidth="1"/>
    <col min="6" max="6" style="20684" width="48.00390625" customWidth="1"/>
    <col min="7" max="7" style="20684" width="121.00390625" customWidth="1"/>
    <col min="8" max="8" style="20684" width="8.00390625" customWidth="1"/>
    <col min="9" max="9" style="20684" width="64.00390625" customWidth="1"/>
    <col min="10" max="10" style="20684" width="9.140625" hidden="1"/>
  </cols>
  <sheetData>
    <row customHeight="1" ht="11.25" hidden="1">
      <c r="A1" s="2084" t="s">
        <v>294</v>
      </c>
      <c r="J1" s="853" t="s">
        <v>14</v>
      </c>
    </row>
    <row customHeight="1" ht="11.25" hidden="1">
      <c r="J2" s="853">
        <v>0</v>
      </c>
    </row>
    <row s="20597"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v>
      </c>
      <c r="E5" s="2574"/>
      <c r="F5" s="2574"/>
      <c r="I5" s="1113"/>
      <c r="J5" s="853">
        <v>17</v>
      </c>
    </row>
    <row s="20597"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295</v>
      </c>
      <c r="E8" s="2603"/>
      <c r="F8" s="2603"/>
      <c r="G8" s="2606" t="s">
        <v>296</v>
      </c>
      <c r="J8" s="853">
        <v>11</v>
      </c>
    </row>
    <row customHeight="1" ht="11.549999999999999">
      <c r="A9" s="855"/>
      <c r="B9" s="900"/>
      <c r="C9" s="855"/>
      <c r="D9" s="870" t="s">
        <v>88</v>
      </c>
      <c r="E9" s="844" t="s">
        <v>297</v>
      </c>
      <c r="F9" s="844" t="s">
        <v>298</v>
      </c>
      <c r="G9" s="2607"/>
      <c r="J9" s="853">
        <v>11</v>
      </c>
    </row>
    <row customHeight="1" ht="12" hidden="1">
      <c r="A10" s="855"/>
      <c r="B10" s="900"/>
      <c r="C10" s="855"/>
      <c r="D10" s="862"/>
      <c r="E10" s="862"/>
      <c r="F10" s="862"/>
      <c r="G10" s="862"/>
      <c r="J10" s="853">
        <v>0</v>
      </c>
    </row>
    <row customHeight="1" ht="22.5" hidden="1">
      <c r="A11" s="855"/>
      <c r="B11" s="900"/>
      <c r="C11" s="855"/>
      <c r="D11" s="1407" t="s">
        <v>106</v>
      </c>
      <c r="E11" s="1410" t="s">
        <v>299</v>
      </c>
      <c r="F11" s="1409" t="str">
        <f>IF(region_name="","",region_name)</f>
        <v>Амурская область</v>
      </c>
      <c r="G11" s="1410" t="s">
        <v>300</v>
      </c>
      <c r="H11" s="873"/>
      <c r="J11" s="853">
        <v>0</v>
      </c>
    </row>
    <row customHeight="1" ht="22.5" hidden="1">
      <c r="A12" s="855"/>
      <c r="B12" s="900"/>
      <c r="C12" s="855"/>
      <c r="D12" s="843" t="s">
        <v>106</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301</v>
      </c>
      <c r="G12" s="872"/>
      <c r="H12" s="873"/>
      <c r="J12" s="853">
        <v>0</v>
      </c>
    </row>
    <row customHeight="1" ht="23.25">
      <c r="A13" s="855"/>
      <c r="B13" s="900"/>
      <c r="C13" s="855"/>
      <c r="D13" s="843" t="s">
        <v>106</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302</v>
      </c>
      <c r="E14" s="1408" t="s">
        <v>303</v>
      </c>
      <c r="F14" s="1409" t="str">
        <f>IF(inn="","",inn)</f>
        <v>1434031363</v>
      </c>
      <c r="G14" s="1410" t="s">
        <v>304</v>
      </c>
      <c r="H14" s="873"/>
      <c r="J14" s="853">
        <v>0</v>
      </c>
    </row>
    <row customHeight="1" ht="22.5" hidden="1">
      <c r="A15" s="855"/>
      <c r="B15" s="900"/>
      <c r="C15" s="855"/>
      <c r="D15" s="1407" t="s">
        <v>305</v>
      </c>
      <c r="E15" s="1408" t="s">
        <v>306</v>
      </c>
      <c r="F15" s="1409" t="str">
        <f>IF(kpp="","",kpp)</f>
        <v>280145002</v>
      </c>
      <c r="G15" s="1410" t="s">
        <v>307</v>
      </c>
      <c r="H15" s="873"/>
      <c r="J15" s="853">
        <v>0</v>
      </c>
    </row>
    <row customHeight="1" ht="39">
      <c r="A16" s="855"/>
      <c r="B16" s="900"/>
      <c r="C16" s="855"/>
      <c r="D16" s="843" t="s">
        <v>107</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22</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c r="A19" s="2600" t="s">
        <v>308</v>
      </c>
      <c r="B19" s="900"/>
      <c r="C19" s="2611"/>
      <c r="D19" s="843" t="str">
        <f>A19</f>
        <v>5.1</v>
      </c>
      <c r="E19" s="840" t="s">
        <v>309</v>
      </c>
      <c r="F19" s="841" t="s">
        <v>301</v>
      </c>
      <c r="G19" s="842" t="s">
        <v>310</v>
      </c>
      <c r="H19" s="873"/>
      <c r="I19" s="1250"/>
      <c r="J19" s="853">
        <v>0</v>
      </c>
    </row>
    <row customHeight="1" ht="24">
      <c r="A20" s="2600"/>
      <c r="B20" s="900"/>
      <c r="C20" s="2611"/>
      <c r="D20" s="838" t="str">
        <f>D19&amp;".1"</f>
        <v>5.1.1</v>
      </c>
      <c r="E20" s="837" t="s">
        <v>311</v>
      </c>
      <c r="F20" s="3602" t="s">
        <v>22</v>
      </c>
      <c r="G20" s="872"/>
      <c r="H20" s="873"/>
      <c r="I20" s="1250"/>
      <c r="J20" s="853">
        <v>0</v>
      </c>
    </row>
    <row customHeight="1" ht="22.5">
      <c r="A21" s="2600"/>
      <c r="B21" s="900"/>
      <c r="C21" s="2611"/>
      <c r="D21" s="838" t="str">
        <f>D19&amp;".2"</f>
        <v>5.1.2</v>
      </c>
      <c r="E21" s="837" t="s">
        <v>312</v>
      </c>
      <c r="F21" s="3603" t="s">
        <v>22</v>
      </c>
      <c r="G21" s="842" t="s">
        <v>313</v>
      </c>
      <c r="H21" s="873"/>
      <c r="I21" s="1250"/>
      <c r="J21" s="853">
        <v>0</v>
      </c>
    </row>
    <row customHeight="1" ht="22.5">
      <c r="A22" s="2600"/>
      <c r="B22" s="900"/>
      <c r="C22" s="2611"/>
      <c r="D22" s="838" t="str">
        <f>D19&amp;".3"</f>
        <v>5.1.3</v>
      </c>
      <c r="E22" s="837" t="s">
        <v>314</v>
      </c>
      <c r="F22" s="3602" t="s">
        <v>22</v>
      </c>
      <c r="G22" s="872"/>
      <c r="H22" s="873"/>
      <c r="I22" s="1250"/>
      <c r="J22" s="853">
        <v>0</v>
      </c>
    </row>
    <row customHeight="1" ht="22.5">
      <c r="A23" s="2600"/>
      <c r="B23" s="900"/>
      <c r="C23" s="2611"/>
      <c r="D23" s="838" t="str">
        <f>D19&amp;".4"</f>
        <v>5.1.4</v>
      </c>
      <c r="E23" s="837" t="s">
        <v>315</v>
      </c>
      <c r="F23" s="3602" t="s">
        <v>22</v>
      </c>
      <c r="G23" s="842" t="s">
        <v>316</v>
      </c>
      <c r="H23" s="873"/>
      <c r="I23" s="1250"/>
      <c r="J23" s="853">
        <v>0</v>
      </c>
    </row>
    <row customHeight="1" ht="22.5">
      <c r="A24" s="2376"/>
      <c r="B24" s="900"/>
      <c r="C24" s="890"/>
      <c r="D24" s="865"/>
      <c r="E24" s="1566" t="s">
        <v>317</v>
      </c>
      <c r="F24" s="866"/>
      <c r="G24" s="867"/>
      <c r="H24" s="873"/>
      <c r="I24" s="1250"/>
      <c r="J24" s="853">
        <v>0</v>
      </c>
    </row>
    <row s="20639" customFormat="1" customHeight="1" ht="24.75" hidden="1">
      <c r="A25" s="855"/>
      <c r="B25" s="900"/>
      <c r="C25" s="900"/>
      <c r="D25" s="1404" t="s">
        <v>90</v>
      </c>
      <c r="E25" s="1406" t="s">
        <v>318</v>
      </c>
      <c r="F25" s="1411" t="s">
        <v>301</v>
      </c>
      <c r="G25" s="1406"/>
      <c r="J25" s="899">
        <v>0</v>
      </c>
    </row>
    <row s="20639" customFormat="1" customHeight="1" ht="11.25" hidden="1">
      <c r="A26" s="855"/>
      <c r="B26" s="900"/>
      <c r="C26" s="900"/>
      <c r="D26" s="1404" t="s">
        <v>319</v>
      </c>
      <c r="E26" s="1405" t="s">
        <v>320</v>
      </c>
      <c r="F26" s="1411" t="s">
        <v>301</v>
      </c>
      <c r="G26" s="1406"/>
      <c r="J26" s="899">
        <v>0</v>
      </c>
    </row>
    <row s="20639" customFormat="1" customHeight="1" ht="11.25" hidden="1">
      <c r="A27" s="855"/>
      <c r="B27" s="900"/>
      <c r="C27" s="900"/>
      <c r="D27" s="1404" t="s">
        <v>321</v>
      </c>
      <c r="E27" s="1412" t="s">
        <v>322</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0639" customFormat="1" customHeight="1" ht="11.25" hidden="1">
      <c r="A28" s="855"/>
      <c r="B28" s="900"/>
      <c r="C28" s="900"/>
      <c r="D28" s="1404" t="s">
        <v>323</v>
      </c>
      <c r="E28" s="1412" t="s">
        <v>324</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0639" customFormat="1" customHeight="1" ht="11.25" hidden="1">
      <c r="A29" s="855"/>
      <c r="B29" s="900"/>
      <c r="C29" s="900"/>
      <c r="D29" s="1404" t="s">
        <v>325</v>
      </c>
      <c r="E29" s="1412" t="s">
        <v>326</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0639" customFormat="1" customHeight="1" ht="11.25" hidden="1">
      <c r="A30" s="855"/>
      <c r="B30" s="900"/>
      <c r="C30" s="900"/>
      <c r="D30" s="1404" t="s">
        <v>327</v>
      </c>
      <c r="E30" s="1405" t="s">
        <v>328</v>
      </c>
      <c r="F30" s="1413"/>
      <c r="G30" s="1406"/>
      <c r="J30" s="899">
        <v>0</v>
      </c>
    </row>
    <row s="20639" customFormat="1" customHeight="1" ht="11.25" hidden="1">
      <c r="A31" s="855"/>
      <c r="B31" s="900"/>
      <c r="C31" s="900"/>
      <c r="D31" s="1404" t="s">
        <v>329</v>
      </c>
      <c r="E31" s="1405" t="s">
        <v>330</v>
      </c>
      <c r="F31" s="1413"/>
      <c r="G31" s="1406"/>
      <c r="J31" s="899">
        <v>0</v>
      </c>
    </row>
    <row s="20639" customFormat="1" customHeight="1" ht="11.25" hidden="1">
      <c r="A32" s="855"/>
      <c r="B32" s="900"/>
      <c r="C32" s="900"/>
      <c r="D32" s="1404" t="s">
        <v>331</v>
      </c>
      <c r="E32" s="1405" t="s">
        <v>332</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301</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333</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333</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301</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334</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335</v>
      </c>
      <c r="H44" s="873"/>
      <c r="J44" s="853">
        <v>22</v>
      </c>
    </row>
    <row customHeight="1" ht="23.25">
      <c r="A45" s="855"/>
      <c r="B45" s="900"/>
      <c r="C45" s="855"/>
      <c r="D45" s="838">
        <f>D44+1</f>
        <v>12</v>
      </c>
      <c r="E45" s="836" t="s">
        <v>336</v>
      </c>
      <c r="F45" s="841" t="s">
        <v>301</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337</v>
      </c>
      <c r="H46" s="873"/>
      <c r="J46" s="853">
        <v>23</v>
      </c>
    </row>
    <row customHeight="1" ht="24">
      <c r="A47" s="2600"/>
      <c r="B47" s="900"/>
      <c r="C47" s="890"/>
      <c r="D47" s="838" t="str">
        <f>D45&amp;".2"</f>
        <v>12.2</v>
      </c>
      <c r="E47" s="840" t="s">
        <v>338</v>
      </c>
      <c r="F47" s="888"/>
      <c r="G47" s="835" t="s">
        <v>339</v>
      </c>
      <c r="H47" s="873"/>
      <c r="J47" s="853">
        <v>23</v>
      </c>
    </row>
    <row customHeight="1" ht="24">
      <c r="A48" s="2600"/>
      <c r="B48" s="900"/>
      <c r="C48" s="890"/>
      <c r="D48" s="838" t="str">
        <f>D45&amp;".3"</f>
        <v>12.3</v>
      </c>
      <c r="E48" s="840" t="s">
        <v>340</v>
      </c>
      <c r="F48" s="888"/>
      <c r="G48" s="835" t="s">
        <v>341</v>
      </c>
      <c r="H48" s="873"/>
      <c r="J48" s="853">
        <v>23</v>
      </c>
    </row>
    <row customHeight="1" ht="24">
      <c r="A49" s="2600"/>
      <c r="B49" s="900"/>
      <c r="C49" s="890"/>
      <c r="D49" s="838" t="str">
        <f>IF(TEMPLATE_SPHERE="TKO",D45&amp;".0",D45&amp;".4")</f>
        <v>12.4</v>
      </c>
      <c r="E49" s="834" t="s">
        <v>342</v>
      </c>
      <c r="F49" s="2083"/>
      <c r="G49" s="2160" t="s">
        <v>343</v>
      </c>
      <c r="H49" s="873"/>
      <c r="J49" s="853">
        <v>23</v>
      </c>
    </row>
    <row customHeight="1" ht="24">
      <c r="A50" s="855"/>
      <c r="B50" s="900"/>
      <c r="C50" s="855"/>
      <c r="D50" s="865"/>
      <c r="E50" s="813" t="s">
        <v>344</v>
      </c>
      <c r="F50" s="866"/>
      <c r="G50" s="2160" t="s">
        <v>345</v>
      </c>
      <c r="H50" s="874"/>
      <c r="J50" s="853">
        <v>23</v>
      </c>
    </row>
    <row customHeight="1" ht="24">
      <c r="A51" s="1256"/>
      <c r="B51" s="900"/>
      <c r="C51" s="890"/>
      <c r="D51" s="838">
        <f>D45+1</f>
        <v>13</v>
      </c>
      <c r="E51" s="926" t="s">
        <v>346</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0669"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0669"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DF524-4D7D-3098-12E1-351F4362A06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097" width="9.140625" hidden="1" customWidth="1"/>
    <col min="2" max="2" style="20133" width="9.140625" hidden="1" customWidth="1"/>
    <col min="3" max="3" style="20299" width="3.00390625" customWidth="1"/>
    <col min="4" max="4" style="20133" width="5.00390625" customWidth="1"/>
    <col min="5" max="5" style="20133" width="48.00390625" customWidth="1"/>
    <col min="6" max="6" style="20133" width="38.00390625" customWidth="1"/>
    <col min="7" max="7" style="20133" width="1.7109375" hidden="1" customWidth="1"/>
    <col min="8" max="11" style="20133" width="19.8515625" customWidth="1"/>
    <col min="12" max="12" style="20133" width="9.7109375" customWidth="1"/>
    <col min="13" max="18" style="20133" width="19.8515625" customWidth="1"/>
    <col min="19" max="19" style="20133" width="1.7109375" hidden="1" customWidth="1"/>
    <col min="20" max="22" style="20133" width="19.8515625" hidden="1" customWidth="1"/>
    <col min="23" max="23" style="20133" width="1.7109375" hidden="1" customWidth="1"/>
    <col min="24" max="26" style="20133" width="19.8515625" hidden="1" customWidth="1"/>
    <col min="27" max="27" style="20133" width="1.7109375" hidden="1" customWidth="1"/>
    <col min="28" max="29" style="20133" width="19.8515625" hidden="1" customWidth="1"/>
    <col min="30" max="30" style="20133" width="1.7109375" hidden="1" customWidth="1"/>
    <col min="31" max="31" style="20133" width="103.7109375" customWidth="1"/>
    <col min="32" max="34" style="20133" width="103.7109375" hidden="1" customWidth="1"/>
    <col min="35" max="35" style="20226" width="3.00390625" customWidth="1"/>
    <col min="36" max="38" style="20211" width="10.00390625" customWidth="1"/>
    <col min="39" max="39" style="20211" width="13.7109375" hidden="1" customWidth="1"/>
    <col min="40" max="40" style="20211" width="15.00390625" customWidth="1"/>
    <col min="41" max="41" style="20211" width="16.00390625" customWidth="1"/>
    <col min="42" max="45" style="20211" width="10.00390625" customWidth="1"/>
    <col min="46" max="46" style="20133" width="10.57421875" hidden="1"/>
  </cols>
  <sheetData>
    <row customHeight="1" ht="22.5" hidden="1">
      <c r="E1" s="810"/>
      <c r="F1" s="810"/>
      <c r="G1" s="810"/>
      <c r="H1" s="2615" t="s">
        <v>347</v>
      </c>
      <c r="I1" s="2615"/>
      <c r="J1" s="2615"/>
      <c r="K1" s="2615"/>
      <c r="L1" s="2615"/>
      <c r="M1" s="2615"/>
      <c r="N1" s="2615"/>
      <c r="O1" s="2615"/>
      <c r="P1" s="2615"/>
      <c r="Q1" s="2615"/>
      <c r="R1" s="2615"/>
      <c r="T1" s="2615" t="s">
        <v>348</v>
      </c>
      <c r="U1" s="2615"/>
      <c r="V1" s="2615"/>
      <c r="X1" s="2615" t="s">
        <v>349</v>
      </c>
      <c r="Y1" s="2615"/>
      <c r="Z1" s="2615"/>
      <c r="AB1" s="2615" t="s">
        <v>350</v>
      </c>
      <c r="AC1" s="2615"/>
      <c r="AT1" s="845" t="s">
        <v>14</v>
      </c>
    </row>
    <row customHeight="1" ht="14.25" hidden="1">
      <c r="AT2" s="845">
        <v>0</v>
      </c>
    </row>
    <row s="20688" customFormat="1" customHeight="1" ht="5.25">
      <c r="C3" s="1099"/>
      <c r="D3" s="1100"/>
      <c r="E3" s="1100"/>
      <c r="F3" s="1100"/>
      <c r="G3" s="1100"/>
      <c r="H3" s="1100" t="s">
        <v>351</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0133" customFormat="1" customHeight="1" ht="18">
      <c r="A5" s="1157"/>
      <c r="C5" s="1220"/>
      <c r="D5" s="2612" t="str">
        <f>IF(org=0,"Не определено",org)</f>
        <v>АО "ДГК"</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0108"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295</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296</v>
      </c>
      <c r="AF7" s="2621" t="s">
        <v>296</v>
      </c>
      <c r="AG7" s="2621" t="s">
        <v>296</v>
      </c>
      <c r="AH7" s="2621" t="s">
        <v>296</v>
      </c>
      <c r="AT7" s="845">
        <v>14</v>
      </c>
    </row>
    <row customHeight="1" ht="27.299999999999997">
      <c r="C8" s="848"/>
      <c r="D8" s="2525" t="s">
        <v>88</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352</v>
      </c>
      <c r="I8" s="2624" t="s">
        <v>353</v>
      </c>
      <c r="J8" s="2621" t="s">
        <v>354</v>
      </c>
      <c r="K8" s="2621"/>
      <c r="L8" s="2621"/>
      <c r="M8" s="2616"/>
      <c r="N8" s="2621" t="s">
        <v>355</v>
      </c>
      <c r="O8" s="2621"/>
      <c r="P8" s="2621" t="s">
        <v>356</v>
      </c>
      <c r="Q8" s="2621"/>
      <c r="R8" s="2628" t="s">
        <v>357</v>
      </c>
      <c r="S8" s="1222"/>
      <c r="T8" s="2626" t="s">
        <v>358</v>
      </c>
      <c r="U8" s="2626" t="s">
        <v>359</v>
      </c>
      <c r="V8" s="2626" t="s">
        <v>360</v>
      </c>
      <c r="W8" s="1224"/>
      <c r="X8" s="2626" t="s">
        <v>361</v>
      </c>
      <c r="Y8" s="2626" t="s">
        <v>362</v>
      </c>
      <c r="Z8" s="2626" t="s">
        <v>363</v>
      </c>
      <c r="AA8" s="1224"/>
      <c r="AB8" s="2626" t="s">
        <v>364</v>
      </c>
      <c r="AC8" s="2626" t="s">
        <v>357</v>
      </c>
      <c r="AD8" s="1224"/>
      <c r="AE8" s="2621"/>
      <c r="AF8" s="2621"/>
      <c r="AG8" s="2621"/>
      <c r="AH8" s="2621"/>
      <c r="AT8" s="845">
        <v>26</v>
      </c>
    </row>
    <row customHeight="1" ht="46.199999999999996">
      <c r="C9" s="848"/>
      <c r="D9" s="2525"/>
      <c r="E9" s="2621"/>
      <c r="F9" s="2621"/>
      <c r="G9" s="1227"/>
      <c r="H9" s="2623"/>
      <c r="I9" s="2625"/>
      <c r="J9" s="823" t="s">
        <v>365</v>
      </c>
      <c r="K9" s="823" t="s">
        <v>366</v>
      </c>
      <c r="L9" s="823" t="s">
        <v>367</v>
      </c>
      <c r="M9" s="829" t="s">
        <v>368</v>
      </c>
      <c r="N9" s="823" t="s">
        <v>369</v>
      </c>
      <c r="O9" s="823" t="s">
        <v>368</v>
      </c>
      <c r="P9" s="823" t="s">
        <v>370</v>
      </c>
      <c r="Q9" s="823" t="s">
        <v>368</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0729" customFormat="1" customHeight="1" ht="11.25" hidden="1">
      <c r="C11" s="896"/>
      <c r="D11" s="897" t="s">
        <v>371</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106</v>
      </c>
      <c r="E12" s="2175" t="s">
        <v>22</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372</v>
      </c>
      <c r="AF12" s="2619" t="s">
        <v>373</v>
      </c>
      <c r="AG12" s="2619" t="s">
        <v>374</v>
      </c>
      <c r="AH12" s="2619" t="s">
        <v>375</v>
      </c>
      <c r="AI12" s="845"/>
      <c r="AM12" s="909"/>
      <c r="AP12" s="898" t="s">
        <v>376</v>
      </c>
      <c r="AQ12" s="898" t="s">
        <v>376</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9CCC-6033-C951-9607-AA83A05FD3C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097" width="9.140625" hidden="1" customWidth="1"/>
    <col min="2" max="2" style="20133" width="9.140625" hidden="1" customWidth="1"/>
    <col min="3" max="3" style="20299" width="3.00390625" customWidth="1"/>
    <col min="4" max="4" style="20133" width="5.00390625" customWidth="1"/>
    <col min="5" max="5" style="20133" width="38.00390625" customWidth="1"/>
    <col min="6" max="7" style="20133" width="3.00390625" customWidth="1"/>
    <col min="8" max="8" style="20133" width="38.00390625" customWidth="1"/>
    <col min="9" max="9" style="20133" width="35.00390625" customWidth="1"/>
    <col min="10" max="10" style="20133" width="103.00390625" customWidth="1"/>
    <col min="11" max="11" style="20226" width="3.00390625" customWidth="1"/>
    <col min="12" max="14" style="20211" width="10.00390625" customWidth="1"/>
    <col min="15" max="15" style="20211" width="13.00390625" customWidth="1"/>
    <col min="16" max="16" style="20211" width="15.00390625" customWidth="1"/>
    <col min="17" max="17" style="20211" width="16.00390625" customWidth="1"/>
    <col min="18" max="21" style="20211" width="10.00390625" customWidth="1"/>
    <col min="22" max="22" style="20133" width="10.57421875" hidden="1"/>
  </cols>
  <sheetData>
    <row customHeight="1" ht="22.5" hidden="1">
      <c r="E1" s="810"/>
      <c r="F1" s="810"/>
      <c r="G1" s="810"/>
      <c r="H1" s="2615" t="s">
        <v>347</v>
      </c>
      <c r="I1" s="2615"/>
      <c r="V1" s="2005" t="s">
        <v>14</v>
      </c>
    </row>
    <row s="20133" customFormat="1" customHeight="1" ht="14.25" hidden="1">
      <c r="C2" s="2017"/>
      <c r="D2" s="2631" t="s">
        <v>106</v>
      </c>
      <c r="E2" s="2633"/>
      <c r="F2" s="2023"/>
      <c r="G2" s="2018" t="s">
        <v>106</v>
      </c>
      <c r="H2" s="2021"/>
      <c r="I2" s="2019"/>
      <c r="L2" s="2020"/>
      <c r="M2" s="2020"/>
      <c r="N2" s="2020"/>
      <c r="O2" s="2020" t="s">
        <v>377</v>
      </c>
      <c r="P2" s="2020"/>
      <c r="Q2" s="2020"/>
      <c r="R2" s="2022" t="s">
        <v>376</v>
      </c>
      <c r="S2" s="2022" t="s">
        <v>376</v>
      </c>
      <c r="T2" s="2020"/>
      <c r="U2" s="2020"/>
      <c r="V2" s="2016">
        <v>0</v>
      </c>
    </row>
    <row s="20133" customFormat="1" customHeight="1" ht="14.25" hidden="1">
      <c r="C3" s="2017"/>
      <c r="D3" s="2632"/>
      <c r="E3" s="2634"/>
      <c r="F3" s="803"/>
      <c r="G3" s="1267"/>
      <c r="H3" s="1267" t="s">
        <v>378</v>
      </c>
      <c r="I3" s="711"/>
      <c r="L3" s="2020"/>
      <c r="M3" s="2020"/>
      <c r="N3" s="2020"/>
      <c r="O3" s="2020"/>
      <c r="P3" s="2020"/>
      <c r="Q3" s="2020"/>
      <c r="R3" s="2022"/>
      <c r="S3" s="2022"/>
      <c r="T3" s="2020"/>
      <c r="U3" s="2020"/>
      <c r="V3" s="2016">
        <v>0</v>
      </c>
    </row>
    <row customHeight="1" ht="14.25" hidden="1">
      <c r="V4" s="2005">
        <v>0</v>
      </c>
    </row>
    <row s="20688" customFormat="1" customHeight="1" ht="5.25">
      <c r="C5" s="1099"/>
      <c r="D5" s="1100"/>
      <c r="E5" s="1100"/>
      <c r="F5" s="1100"/>
      <c r="G5" s="1100"/>
      <c r="H5" s="1100" t="s">
        <v>351</v>
      </c>
      <c r="I5" s="1100"/>
      <c r="J5" s="1100"/>
      <c r="L5" s="2012"/>
      <c r="M5" s="2012"/>
      <c r="N5" s="2012"/>
      <c r="O5" s="2012"/>
      <c r="P5" s="2012"/>
      <c r="Q5" s="2012"/>
      <c r="R5" s="2012"/>
      <c r="S5" s="2012"/>
      <c r="T5" s="2012"/>
      <c r="U5" s="2012"/>
      <c r="V5" s="2011">
        <v>5</v>
      </c>
    </row>
    <row customHeight="1" ht="29.25">
      <c r="C6" s="1914"/>
      <c r="D6" s="2635" t="s">
        <v>379</v>
      </c>
      <c r="E6" s="2635"/>
      <c r="F6" s="2635"/>
      <c r="G6" s="2635"/>
      <c r="H6" s="2635"/>
      <c r="I6" s="2635"/>
      <c r="J6" s="889"/>
      <c r="K6" s="2013"/>
      <c r="V6" s="2005">
        <v>28</v>
      </c>
    </row>
    <row customHeight="1" ht="18">
      <c r="C7" s="1914"/>
      <c r="D7" s="2574" t="str">
        <f>IF(org=0,"Не определено",org)</f>
        <v>АО "ДГК"</v>
      </c>
      <c r="E7" s="2574"/>
      <c r="F7" s="2574"/>
      <c r="G7" s="2574"/>
      <c r="H7" s="2574"/>
      <c r="I7" s="2574"/>
      <c r="J7" s="889"/>
      <c r="K7" s="2013"/>
      <c r="V7" s="2005">
        <v>17</v>
      </c>
    </row>
    <row s="20108"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0108"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295</v>
      </c>
      <c r="E10" s="2617"/>
      <c r="F10" s="2617"/>
      <c r="G10" s="2617"/>
      <c r="H10" s="2617"/>
      <c r="I10" s="2617"/>
      <c r="J10" s="2621" t="s">
        <v>296</v>
      </c>
      <c r="V10" s="2005">
        <v>14</v>
      </c>
    </row>
    <row customHeight="1" ht="27.299999999999997">
      <c r="C11" s="1914"/>
      <c r="D11" s="2525" t="s">
        <v>88</v>
      </c>
      <c r="E11" s="2621" t="s">
        <v>102</v>
      </c>
      <c r="F11" s="2590" t="s">
        <v>88</v>
      </c>
      <c r="G11" s="2591"/>
      <c r="H11" s="2573" t="s">
        <v>380</v>
      </c>
      <c r="I11" s="2573" t="s">
        <v>381</v>
      </c>
      <c r="J11" s="2621"/>
      <c r="V11" s="2005">
        <v>26</v>
      </c>
    </row>
    <row customHeight="1" ht="14.699999999999998">
      <c r="C12" s="1914"/>
      <c r="D12" s="2525"/>
      <c r="E12" s="2621"/>
      <c r="F12" s="2598"/>
      <c r="G12" s="2599"/>
      <c r="H12" s="2630"/>
      <c r="I12" s="2630"/>
      <c r="J12" s="2621"/>
      <c r="V12" s="2005">
        <v>14</v>
      </c>
    </row>
    <row s="20729" customFormat="1" customHeight="1" ht="11.25" hidden="1">
      <c r="C13" s="896"/>
      <c r="D13" s="897" t="s">
        <v>371</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106</v>
      </c>
      <c r="E14" s="2633"/>
      <c r="F14" s="2015"/>
      <c r="G14" s="2014" t="s">
        <v>106</v>
      </c>
      <c r="H14" s="2021"/>
      <c r="I14" s="2019"/>
      <c r="J14" s="2567" t="s">
        <v>382</v>
      </c>
      <c r="K14" s="2005"/>
      <c r="R14" s="898" t="s">
        <v>376</v>
      </c>
      <c r="S14" s="898" t="s">
        <v>376</v>
      </c>
      <c r="V14" s="2005">
        <v>14</v>
      </c>
    </row>
    <row customHeight="1" ht="14.699999999999998">
      <c r="A15" s="2005"/>
      <c r="C15" s="1914"/>
      <c r="D15" s="2632"/>
      <c r="E15" s="2634"/>
      <c r="F15" s="803"/>
      <c r="G15" s="1267"/>
      <c r="H15" s="1267" t="s">
        <v>378</v>
      </c>
      <c r="I15" s="711"/>
      <c r="J15" s="2568"/>
      <c r="K15" s="2005"/>
      <c r="R15" s="898"/>
      <c r="S15" s="898"/>
      <c r="V15" s="2005">
        <v>14</v>
      </c>
    </row>
    <row customHeight="1" ht="14.699999999999998">
      <c r="A16" s="2005"/>
      <c r="C16" s="1914"/>
      <c r="D16" s="803"/>
      <c r="E16" s="1267" t="s">
        <v>118</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63FAF-F4E6-244F-1C83-31C096AE7A3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097" width="9.140625" hidden="1" customWidth="1"/>
    <col min="2" max="3" style="20133" width="9.140625" hidden="1" customWidth="1"/>
    <col min="4" max="4" style="20299" width="3.00390625" customWidth="1"/>
    <col min="5" max="5" style="20133" width="6.00390625" customWidth="1"/>
    <col min="6" max="6" style="20133" width="1.7109375" hidden="1" customWidth="1"/>
    <col min="7" max="8" style="20133" width="30.00390625" customWidth="1"/>
    <col min="9" max="9" style="20133" width="8.00390625" customWidth="1"/>
    <col min="10" max="10" style="20133" width="12.140625" customWidth="1"/>
    <col min="11" max="11" style="20133" width="46.00390625" customWidth="1"/>
    <col min="12" max="12" style="20133" width="100.00390625" customWidth="1"/>
    <col min="13" max="13" style="20226" width="7.00390625" customWidth="1"/>
    <col min="14" max="22" style="20133" width="10.00390625" customWidth="1"/>
    <col min="23" max="23" style="20133" width="10.57421875" hidden="1"/>
  </cols>
  <sheetData>
    <row s="20211" customFormat="1" customHeight="1" ht="5.25" hidden="1">
      <c r="C1" s="909"/>
      <c r="D1" s="892"/>
      <c r="F1" s="909"/>
      <c r="G1" s="887" t="s">
        <v>83</v>
      </c>
      <c r="H1" s="887" t="s">
        <v>84</v>
      </c>
      <c r="I1" s="887" t="s">
        <v>85</v>
      </c>
      <c r="P1" s="887" t="s">
        <v>83</v>
      </c>
      <c r="Q1" s="887" t="s">
        <v>84</v>
      </c>
      <c r="R1" s="887" t="s">
        <v>85</v>
      </c>
      <c r="W1" s="887" t="s">
        <v>14</v>
      </c>
    </row>
    <row s="20211" customFormat="1" customHeight="1" ht="5.25" hidden="1">
      <c r="C2" s="909"/>
      <c r="D2" s="892"/>
      <c r="F2" s="909"/>
      <c r="W2" s="887">
        <v>0</v>
      </c>
    </row>
    <row s="20108" customFormat="1" customHeight="1" ht="5.25">
      <c r="A3" s="877"/>
      <c r="D3" s="884"/>
      <c r="E3" s="879"/>
      <c r="F3" s="879"/>
      <c r="G3" s="879"/>
      <c r="H3" s="879"/>
      <c r="I3" s="880"/>
      <c r="J3" s="881"/>
      <c r="K3" s="881"/>
      <c r="L3" s="881"/>
      <c r="W3" s="878">
        <v>5</v>
      </c>
    </row>
    <row customHeight="1" ht="23.25">
      <c r="D4" s="848"/>
      <c r="E4" s="2636" t="s">
        <v>383</v>
      </c>
      <c r="F4" s="2636"/>
      <c r="G4" s="2637"/>
      <c r="H4" s="2637"/>
      <c r="I4" s="2638"/>
      <c r="J4" s="889"/>
      <c r="K4" s="851"/>
      <c r="L4" s="851"/>
      <c r="W4" s="845">
        <v>22</v>
      </c>
    </row>
    <row s="20133" customFormat="1" customHeight="1" ht="18">
      <c r="A5" s="1157"/>
      <c r="D5" s="1220"/>
      <c r="E5" s="2612" t="str">
        <f>IF(org=0,"Не определено",org)</f>
        <v>АО "ДГК"</v>
      </c>
      <c r="F5" s="2612"/>
      <c r="G5" s="2613"/>
      <c r="H5" s="2613"/>
      <c r="I5" s="2614"/>
      <c r="J5" s="889"/>
      <c r="K5" s="851"/>
      <c r="L5" s="851"/>
      <c r="M5" s="905"/>
      <c r="W5" s="1156">
        <v>17</v>
      </c>
    </row>
    <row s="20108" customFormat="1" customHeight="1" ht="11.549999999999999">
      <c r="A6" s="877"/>
      <c r="D6" s="884"/>
      <c r="E6" s="879"/>
      <c r="F6" s="879"/>
      <c r="G6" s="882"/>
      <c r="H6" s="882"/>
      <c r="I6" s="883"/>
      <c r="J6" s="883"/>
      <c r="K6" s="1150"/>
      <c r="L6" s="883"/>
      <c r="W6" s="878">
        <v>11</v>
      </c>
    </row>
    <row customHeight="1" ht="14.699999999999998">
      <c r="D7" s="848"/>
      <c r="E7" s="2606" t="s">
        <v>295</v>
      </c>
      <c r="F7" s="2606"/>
      <c r="G7" s="2607"/>
      <c r="H7" s="2607"/>
      <c r="I7" s="2607"/>
      <c r="J7" s="2607"/>
      <c r="K7" s="2607"/>
      <c r="L7" s="2621" t="s">
        <v>296</v>
      </c>
      <c r="W7" s="845">
        <v>14</v>
      </c>
    </row>
    <row customHeight="1" ht="48.29999999999999">
      <c r="D8" s="848"/>
      <c r="E8" s="871" t="s">
        <v>88</v>
      </c>
      <c r="F8" s="1221"/>
      <c r="G8" s="863" t="s">
        <v>86</v>
      </c>
      <c r="H8" s="863" t="s">
        <v>87</v>
      </c>
      <c r="I8" s="812" t="s">
        <v>85</v>
      </c>
      <c r="J8" s="812" t="s">
        <v>384</v>
      </c>
      <c r="K8" s="812" t="s">
        <v>385</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386</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0108" customFormat="1" customHeight="1" ht="15">
      <c r="A12" s="2497"/>
      <c r="B12" s="902"/>
      <c r="C12" s="902"/>
      <c r="D12" s="1264"/>
      <c r="E12" s="1221">
        <v>1</v>
      </c>
      <c r="F12" s="1262">
        <v>23</v>
      </c>
      <c r="G12" s="1261"/>
      <c r="H12" s="1191"/>
      <c r="I12" s="1189"/>
      <c r="J12" s="918" t="s">
        <v>65</v>
      </c>
      <c r="K12" s="1562" t="s">
        <v>22</v>
      </c>
      <c r="L12" s="2639"/>
      <c r="M12" s="909"/>
      <c r="N12" s="909"/>
      <c r="O12" s="909"/>
      <c r="P12" s="914" t="s">
        <v>387</v>
      </c>
      <c r="Q12" s="914" t="s">
        <v>388</v>
      </c>
      <c r="R12" s="915" t="s">
        <v>389</v>
      </c>
      <c r="S12" s="909" t="s">
        <v>390</v>
      </c>
      <c r="T12" s="909"/>
      <c r="U12" s="909"/>
      <c r="V12" s="909"/>
      <c r="W12" s="878">
        <v>14</v>
      </c>
    </row>
    <row customHeight="1" ht="15.75">
      <c r="A13" s="2497"/>
      <c r="B13" s="903"/>
      <c r="D13" s="904"/>
      <c r="E13" s="803"/>
      <c r="F13" s="927"/>
      <c r="G13" s="814" t="s">
        <v>99</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74335-BD4A-2D5B-E949-84AABC3EE6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398</v>
      </c>
      <c r="M6" s="935"/>
      <c r="P6" s="2655">
        <v>1</v>
      </c>
      <c r="Q6" s="1703"/>
      <c r="R6" s="754"/>
      <c r="S6" s="1707">
        <f>$I6</f>
      </c>
      <c r="T6" s="683" t="s">
        <v>399</v>
      </c>
      <c r="U6" s="698"/>
      <c r="V6" s="2643"/>
      <c r="W6" s="2644"/>
      <c r="X6" s="2644"/>
      <c r="Y6" s="2644"/>
      <c r="Z6" s="2644"/>
      <c r="AA6" s="2644"/>
      <c r="AB6" s="2644"/>
      <c r="AC6" s="2645"/>
      <c r="AD6" s="2643"/>
      <c r="AE6" s="2644"/>
      <c r="AF6" s="2644"/>
      <c r="AG6" s="2644"/>
      <c r="AH6" s="2644"/>
      <c r="AI6" s="2644"/>
      <c r="AJ6" s="2644"/>
      <c r="AK6" s="2644"/>
      <c r="AL6" s="2645"/>
      <c r="AM6" s="1656" t="s">
        <v>400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401</v>
      </c>
      <c r="M7" s="935"/>
      <c r="N7" s="1764"/>
      <c r="P7" s="2655"/>
      <c r="Q7" s="2655">
        <v>1</v>
      </c>
      <c r="R7" s="755"/>
      <c r="S7" s="1707">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404</v>
      </c>
      <c r="M8" s="935"/>
      <c r="N8" s="1764"/>
      <c r="O8" s="1764"/>
      <c r="P8" s="2655"/>
      <c r="Q8" s="2655"/>
      <c r="R8" s="755">
        <v>1</v>
      </c>
      <c r="S8" s="1707">
        <f>$K8</f>
      </c>
      <c r="T8" s="1745"/>
      <c r="U8" s="698"/>
      <c r="V8" s="1149"/>
      <c r="W8" s="723"/>
      <c r="X8" s="1149"/>
      <c r="Y8" s="1655"/>
      <c r="Z8" s="2663"/>
      <c r="AA8" s="2505" t="s">
        <v>65</v>
      </c>
      <c r="AB8" s="2663"/>
      <c r="AC8" s="2505" t="s">
        <v>65</v>
      </c>
      <c r="AD8" s="1149"/>
      <c r="AE8" s="723"/>
      <c r="AF8" s="1149"/>
      <c r="AG8" s="1655"/>
      <c r="AH8" s="2663"/>
      <c r="AI8" s="2505" t="s">
        <v>65</v>
      </c>
      <c r="AJ8" s="2663"/>
      <c r="AK8" s="2505" t="s">
        <v>65</v>
      </c>
      <c r="AL8" s="723"/>
      <c r="AM8" s="2651" t="s">
        <v>405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406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407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408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211"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1"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1"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65</v>
      </c>
      <c r="AJ17" s="2665"/>
      <c r="AK17" s="2666" t="s">
        <v>65</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20210" customFormat="1" customHeight="1" ht="22.5" hidden="1">
      <c r="L20" s="1727"/>
      <c r="M20" s="1760"/>
      <c r="N20" s="1760"/>
      <c r="O20" s="1765" t="s">
        <v>412</v>
      </c>
      <c r="P20" s="1760"/>
      <c r="Q20" s="1769"/>
      <c r="R20" s="1769"/>
      <c r="S20" s="1127"/>
      <c r="Z20" s="1765"/>
      <c r="AB20" s="1765"/>
      <c r="AC20" s="1764"/>
      <c r="AH20" s="1765"/>
      <c r="AJ20" s="1765"/>
      <c r="AK20" s="1764"/>
      <c r="AN20" s="909"/>
      <c r="AO20" s="909"/>
      <c r="AP20" s="909"/>
      <c r="AQ20" s="909"/>
      <c r="AR20" s="909"/>
      <c r="AS20" s="1558">
        <v>0</v>
      </c>
    </row>
    <row s="20210" customFormat="1" customHeight="1" ht="14.25" hidden="1">
      <c r="L21" s="1727"/>
      <c r="M21" s="1760"/>
      <c r="N21" s="1760"/>
      <c r="O21" s="1760"/>
      <c r="P21" s="1760"/>
      <c r="Q21" s="1769"/>
      <c r="R21" s="1769"/>
      <c r="S21" s="1127"/>
      <c r="AC21" s="1764"/>
      <c r="AK21" s="1764"/>
      <c r="AN21" s="909"/>
      <c r="AO21" s="909"/>
      <c r="AP21" s="909"/>
      <c r="AQ21" s="909"/>
      <c r="AR21" s="909"/>
      <c r="AS21" s="1558">
        <v>0</v>
      </c>
    </row>
    <row s="20210" customFormat="1" customHeight="1" ht="14.25" hidden="1">
      <c r="L22" s="1727"/>
      <c r="M22" s="1760"/>
      <c r="N22" s="1760"/>
      <c r="O22" s="1762" t="s">
        <v>413</v>
      </c>
      <c r="P22" s="1760"/>
      <c r="Q22" s="1769"/>
      <c r="R22" s="1769"/>
      <c r="S22" s="1127"/>
      <c r="T22" s="1558" t="s">
        <v>414</v>
      </c>
      <c r="AA22" s="584" t="s">
        <v>415</v>
      </c>
      <c r="AC22" s="584" t="s">
        <v>416</v>
      </c>
      <c r="AD22" s="1558" t="s">
        <v>414</v>
      </c>
      <c r="AI22" s="584" t="s">
        <v>417</v>
      </c>
      <c r="AK22" s="584" t="s">
        <v>416</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7"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418</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7" customFormat="1" customHeight="1" ht="18.75" hidden="1">
      <c r="A31" s="1766"/>
      <c r="B31" s="1766"/>
      <c r="C31" s="1766"/>
      <c r="D31" s="1766"/>
      <c r="E31" s="1766"/>
      <c r="F31" s="1766"/>
      <c r="G31" s="1766"/>
      <c r="H31" s="1766"/>
      <c r="I31" s="1766"/>
      <c r="J31" s="1766"/>
      <c r="K31" s="1766"/>
      <c r="L31" s="1767"/>
      <c r="M31" s="1766"/>
      <c r="N31" s="1766"/>
      <c r="O31" s="1766"/>
      <c r="S31" s="2648" t="s">
        <v>419</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7"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7" customFormat="1" customHeight="1" ht="18.75" hidden="1">
      <c r="A34" s="1766"/>
      <c r="B34" s="1766"/>
      <c r="C34" s="1766"/>
      <c r="D34" s="1766"/>
      <c r="E34" s="1766"/>
      <c r="F34" s="1766"/>
      <c r="G34" s="1766"/>
      <c r="H34" s="1766"/>
      <c r="I34" s="1766"/>
      <c r="J34" s="1766"/>
      <c r="K34" s="1766"/>
      <c r="L34" s="1767"/>
      <c r="M34" s="1766"/>
      <c r="N34" s="1766"/>
      <c r="O34" s="1766"/>
      <c r="S34" s="2648" t="s">
        <v>420</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7" customFormat="1" customHeight="1" ht="18.75" hidden="1">
      <c r="A35" s="1766"/>
      <c r="B35" s="1766"/>
      <c r="C35" s="1766"/>
      <c r="D35" s="1766"/>
      <c r="E35" s="1766"/>
      <c r="F35" s="1766"/>
      <c r="G35" s="1766"/>
      <c r="H35" s="1766"/>
      <c r="I35" s="1766"/>
      <c r="J35" s="1766"/>
      <c r="K35" s="1766"/>
      <c r="L35" s="1767"/>
      <c r="M35" s="1766"/>
      <c r="N35" s="1766"/>
      <c r="O35" s="1766"/>
      <c r="S35" s="2648" t="s">
        <v>421</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7"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422</v>
      </c>
      <c r="AD36" s="724"/>
      <c r="AE36" s="724"/>
      <c r="AF36" s="724"/>
      <c r="AG36" s="724"/>
      <c r="AH36" s="724"/>
      <c r="AI36" s="724"/>
      <c r="AJ36" s="724"/>
      <c r="AK36" s="676" t="s">
        <v>422</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1553">
        <v>14</v>
      </c>
    </row>
    <row customHeight="1" ht="14.699999999999998">
      <c r="Q39" s="774"/>
      <c r="R39" s="774"/>
      <c r="S39" s="2671" t="s">
        <v>88</v>
      </c>
      <c r="T39" s="2607" t="s">
        <v>423</v>
      </c>
      <c r="U39" s="699"/>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1553">
        <v>14</v>
      </c>
    </row>
    <row customHeight="1" ht="35.699999999999996">
      <c r="Q40" s="774"/>
      <c r="R40" s="774"/>
      <c r="S40" s="2671"/>
      <c r="T40" s="2607"/>
      <c r="U40" s="1429"/>
      <c r="V40" s="2658" t="s">
        <v>428</v>
      </c>
      <c r="W40" s="3008" t="s">
        <v>429</v>
      </c>
      <c r="X40" s="2660" t="s">
        <v>430</v>
      </c>
      <c r="Y40" s="2661"/>
      <c r="Z40" s="2660" t="s">
        <v>431</v>
      </c>
      <c r="AA40" s="2667"/>
      <c r="AB40" s="2661"/>
      <c r="AC40" s="2676"/>
      <c r="AD40" s="2658" t="s">
        <v>428</v>
      </c>
      <c r="AE40" s="2681" t="s">
        <v>429</v>
      </c>
      <c r="AF40" s="2660" t="s">
        <v>430</v>
      </c>
      <c r="AG40" s="2661"/>
      <c r="AH40" s="2660" t="s">
        <v>431</v>
      </c>
      <c r="AI40" s="2667"/>
      <c r="AJ40" s="2661"/>
      <c r="AK40" s="2676"/>
      <c r="AL40" s="2679"/>
      <c r="AM40" s="2525"/>
      <c r="AS40" s="1553">
        <v>34</v>
      </c>
    </row>
    <row customHeight="1" ht="35.699999999999996">
      <c r="A41" s="1768"/>
      <c r="B41" s="1768" t="s">
        <v>132</v>
      </c>
      <c r="C41" s="1768" t="s">
        <v>133</v>
      </c>
      <c r="D41" s="1768" t="s">
        <v>134</v>
      </c>
      <c r="E41" s="1762" t="s">
        <v>432</v>
      </c>
      <c r="F41" s="1762" t="s">
        <v>433</v>
      </c>
      <c r="G41" s="1762" t="s">
        <v>434</v>
      </c>
      <c r="H41" s="1762" t="s">
        <v>435</v>
      </c>
      <c r="I41" s="1762" t="s">
        <v>436</v>
      </c>
      <c r="J41" s="1762" t="s">
        <v>437</v>
      </c>
      <c r="K41" s="1762" t="s">
        <v>438</v>
      </c>
      <c r="L41" s="1762" t="s">
        <v>413</v>
      </c>
      <c r="Q41" s="774"/>
      <c r="R41" s="774"/>
      <c r="S41" s="2671"/>
      <c r="T41" s="2607"/>
      <c r="U41" s="700"/>
      <c r="V41" s="2659"/>
      <c r="W41" s="2682"/>
      <c r="X41" s="1620" t="s">
        <v>439</v>
      </c>
      <c r="Y41" s="1620" t="s">
        <v>440</v>
      </c>
      <c r="Z41" s="1619" t="s">
        <v>441</v>
      </c>
      <c r="AA41" s="2668" t="s">
        <v>442</v>
      </c>
      <c r="AB41" s="2669"/>
      <c r="AC41" s="2677"/>
      <c r="AD41" s="2659"/>
      <c r="AE41" s="2682"/>
      <c r="AF41" s="1620" t="s">
        <v>439</v>
      </c>
      <c r="AG41" s="1620" t="s">
        <v>440</v>
      </c>
      <c r="AH41" s="1711" t="s">
        <v>441</v>
      </c>
      <c r="AI41" s="2668" t="s">
        <v>442</v>
      </c>
      <c r="AJ41" s="2669"/>
      <c r="AK41" s="2677"/>
      <c r="AL41" s="2680"/>
      <c r="AM41" s="2525"/>
      <c r="AS41" s="1553">
        <v>34</v>
      </c>
    </row>
    <row s="2072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106</v>
      </c>
      <c r="T42" s="1653" t="s">
        <v>107</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153</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153</v>
      </c>
      <c r="B44" s="1761" t="s">
        <v>154</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898"/>
      <c r="AP44" s="898" t="str">
        <f>IF(T44="","",T44)</f>
        <v>Территория действия тарифа</v>
      </c>
      <c r="AQ44" s="898"/>
      <c r="AR44" s="898"/>
      <c r="AS44" s="1553">
        <v>23</v>
      </c>
    </row>
    <row customHeight="1" ht="24">
      <c r="A45" s="1761" t="s">
        <v>153</v>
      </c>
      <c r="B45" s="1761" t="s">
        <v>154</v>
      </c>
      <c r="C45" s="1761" t="s">
        <v>155</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898"/>
      <c r="AP45" s="898" t="str">
        <f>IF(T45="","",T45)</f>
        <v>Наименование системы теплоснабжения </v>
      </c>
      <c r="AQ45" s="898"/>
      <c r="AR45" s="898"/>
      <c r="AS45" s="1553">
        <v>23</v>
      </c>
    </row>
    <row customHeight="1" ht="24">
      <c r="A46" s="1761" t="s">
        <v>153</v>
      </c>
      <c r="B46" s="1761" t="s">
        <v>154</v>
      </c>
      <c r="C46" s="1761" t="s">
        <v>155</v>
      </c>
      <c r="D46" s="1761" t="s">
        <v>156</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898"/>
      <c r="AP46" s="898" t="str">
        <f>IF(T46="","",T46)</f>
        <v>Источник тепловой энергии  </v>
      </c>
      <c r="AQ46" s="898"/>
      <c r="AR46" s="898"/>
      <c r="AS46" s="1553">
        <v>23</v>
      </c>
    </row>
    <row customHeight="1" ht="49.5">
      <c r="A47" s="1761" t="s">
        <v>153</v>
      </c>
      <c r="B47" s="1761" t="s">
        <v>154</v>
      </c>
      <c r="C47" s="1761" t="s">
        <v>155</v>
      </c>
      <c r="D47" s="1761" t="s">
        <v>156</v>
      </c>
      <c r="E47" s="2657"/>
      <c r="F47" s="2657"/>
      <c r="G47" s="2657"/>
      <c r="H47" s="2657"/>
      <c r="I47" s="2654" t="str">
        <f>S46&amp;".1"</f>
        <v>....1</v>
      </c>
      <c r="J47" s="1761"/>
      <c r="K47" s="1761"/>
      <c r="L47" s="1762" t="s">
        <v>398</v>
      </c>
      <c r="P47" s="2655">
        <v>1</v>
      </c>
      <c r="Q47" s="1618"/>
      <c r="R47" s="754"/>
      <c r="S47" s="1622" t="str">
        <f>$I47</f>
        <v>....1</v>
      </c>
      <c r="T47" s="683" t="s">
        <v>399</v>
      </c>
      <c r="U47" s="698"/>
      <c r="V47" s="2643"/>
      <c r="W47" s="2644"/>
      <c r="X47" s="2644"/>
      <c r="Y47" s="2644"/>
      <c r="Z47" s="2644"/>
      <c r="AA47" s="2644"/>
      <c r="AB47" s="2644"/>
      <c r="AC47" s="2645"/>
      <c r="AD47" s="2643"/>
      <c r="AE47" s="2644"/>
      <c r="AF47" s="2644"/>
      <c r="AG47" s="2644"/>
      <c r="AH47" s="2644"/>
      <c r="AI47" s="2644"/>
      <c r="AJ47" s="2644"/>
      <c r="AK47" s="2644"/>
      <c r="AL47" s="2645"/>
      <c r="AM47" s="1656" t="s">
        <v>400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153</v>
      </c>
      <c r="B48" s="1761" t="s">
        <v>154</v>
      </c>
      <c r="C48" s="1761" t="s">
        <v>155</v>
      </c>
      <c r="D48" s="1761" t="s">
        <v>156</v>
      </c>
      <c r="E48" s="2657"/>
      <c r="F48" s="2657"/>
      <c r="G48" s="2657"/>
      <c r="H48" s="2657"/>
      <c r="I48" s="2684"/>
      <c r="J48" s="2654" t="str">
        <f>I47&amp;".1"</f>
        <v>....1.1</v>
      </c>
      <c r="K48" s="1761"/>
      <c r="L48" s="1762" t="s">
        <v>401</v>
      </c>
      <c r="P48" s="2655"/>
      <c r="Q48" s="2655">
        <v>1</v>
      </c>
      <c r="R48" s="755"/>
      <c r="S48" s="1622" t="str">
        <f>$J48</f>
        <v>....1.1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898"/>
      <c r="AP48" s="898" t="str">
        <f>IF(T48="","",T48)</f>
        <v>Группа потребителей</v>
      </c>
      <c r="AQ48" s="898"/>
      <c r="AR48" s="898"/>
      <c r="AS48" s="1553">
        <v>23</v>
      </c>
    </row>
    <row customHeight="1" ht="24">
      <c r="A49" s="1761" t="s">
        <v>153</v>
      </c>
      <c r="B49" s="1761" t="s">
        <v>154</v>
      </c>
      <c r="C49" s="1761" t="s">
        <v>155</v>
      </c>
      <c r="D49" s="1761" t="s">
        <v>156</v>
      </c>
      <c r="E49" s="2657"/>
      <c r="F49" s="2657"/>
      <c r="G49" s="2657"/>
      <c r="H49" s="2657"/>
      <c r="I49" s="2684"/>
      <c r="J49" s="2684"/>
      <c r="K49" s="2654" t="str">
        <f>J48&amp;".1"</f>
        <v>....1.1.1</v>
      </c>
      <c r="L49" s="1762" t="s">
        <v>404</v>
      </c>
      <c r="P49" s="2655"/>
      <c r="Q49" s="2655"/>
      <c r="R49" s="755">
        <v>1</v>
      </c>
      <c r="S49" s="1622" t="str">
        <f>$K49</f>
        <v>....1.1.1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405</v>
      </c>
      <c r="AN49" s="909">
        <f>STRCHECKDATE(V50:AL50)</f>
      </c>
      <c r="AO49" s="898"/>
      <c r="AP49" s="898" t="str">
        <f>IF(T49="","",T49)</f>
        <v/>
      </c>
      <c r="AQ49" s="898"/>
      <c r="AR49" s="898"/>
      <c r="AS49" s="1553">
        <v>23</v>
      </c>
    </row>
    <row customHeight="1" ht="1.05">
      <c r="A50" s="1761" t="s">
        <v>153</v>
      </c>
      <c r="B50" s="1761" t="s">
        <v>154</v>
      </c>
      <c r="C50" s="1761" t="s">
        <v>155</v>
      </c>
      <c r="D50" s="1761" t="s">
        <v>156</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153</v>
      </c>
      <c r="B51" s="1761" t="s">
        <v>154</v>
      </c>
      <c r="C51" s="1761" t="s">
        <v>155</v>
      </c>
      <c r="D51" s="1761" t="s">
        <v>156</v>
      </c>
      <c r="E51" s="2657"/>
      <c r="F51" s="2657"/>
      <c r="G51" s="2657"/>
      <c r="H51" s="2657"/>
      <c r="I51" s="2684"/>
      <c r="J51" s="2654"/>
      <c r="K51" s="1761"/>
      <c r="L51" s="1762"/>
      <c r="P51" s="2655"/>
      <c r="Q51" s="2655"/>
      <c r="R51" s="754"/>
      <c r="S51" s="1676"/>
      <c r="T51" s="686" t="s">
        <v>406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153</v>
      </c>
      <c r="B52" s="1761" t="s">
        <v>154</v>
      </c>
      <c r="C52" s="1761" t="s">
        <v>155</v>
      </c>
      <c r="D52" s="1761" t="s">
        <v>156</v>
      </c>
      <c r="E52" s="2657"/>
      <c r="F52" s="2657"/>
      <c r="G52" s="2657"/>
      <c r="H52" s="2657"/>
      <c r="I52" s="2654"/>
      <c r="J52" s="1761"/>
      <c r="K52" s="1761"/>
      <c r="L52" s="1762"/>
      <c r="P52" s="2655"/>
      <c r="Q52" s="1618"/>
      <c r="R52" s="754"/>
      <c r="S52" s="1676"/>
      <c r="T52" s="685" t="s">
        <v>407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153</v>
      </c>
      <c r="B53" s="1761" t="s">
        <v>154</v>
      </c>
      <c r="C53" s="1761" t="s">
        <v>155</v>
      </c>
      <c r="D53" s="1761" t="s">
        <v>156</v>
      </c>
      <c r="E53" s="2657"/>
      <c r="F53" s="2657"/>
      <c r="G53" s="2657"/>
      <c r="H53" s="2656"/>
      <c r="I53" s="1761"/>
      <c r="J53" s="1761"/>
      <c r="K53" s="1761"/>
      <c r="L53" s="1762"/>
      <c r="M53" s="1763"/>
      <c r="N53" s="1763"/>
      <c r="O53" s="935"/>
      <c r="P53" s="758"/>
      <c r="Q53" s="773"/>
      <c r="R53" s="753"/>
      <c r="S53" s="1676"/>
      <c r="T53" s="763" t="s">
        <v>408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211" customFormat="1" customHeight="1" ht="1.05">
      <c r="A54" s="1741" t="s">
        <v>153</v>
      </c>
      <c r="B54" s="1741" t="s">
        <v>154</v>
      </c>
      <c r="C54" s="1741" t="s">
        <v>155</v>
      </c>
      <c r="D54" s="1712"/>
      <c r="E54" s="2657"/>
      <c r="F54" s="2657"/>
      <c r="G54" s="2656"/>
      <c r="H54" s="1712"/>
      <c r="I54" s="1712"/>
      <c r="J54" s="1712"/>
      <c r="K54" s="1712"/>
      <c r="L54" s="1737"/>
      <c r="M54" s="1713"/>
      <c r="N54" s="171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1" customFormat="1" customHeight="1" ht="1.05">
      <c r="A55" s="1741" t="s">
        <v>153</v>
      </c>
      <c r="B55" s="1741" t="s">
        <v>154</v>
      </c>
      <c r="C55" s="1712"/>
      <c r="D55" s="1712"/>
      <c r="E55" s="2657"/>
      <c r="F55" s="2656"/>
      <c r="G55" s="1712"/>
      <c r="H55" s="1712"/>
      <c r="I55" s="1712"/>
      <c r="J55" s="1712"/>
      <c r="K55" s="1712"/>
      <c r="L55" s="1737"/>
      <c r="M55" s="1719"/>
      <c r="N55" s="171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1" customFormat="1" customHeight="1" ht="1.05">
      <c r="A56" s="1741" t="s">
        <v>153</v>
      </c>
      <c r="B56" s="1741"/>
      <c r="C56" s="1741"/>
      <c r="D56" s="1741"/>
      <c r="E56" s="2656"/>
      <c r="F56" s="1741"/>
      <c r="G56" s="1741"/>
      <c r="H56" s="1741"/>
      <c r="I56" s="1741"/>
      <c r="J56" s="1741"/>
      <c r="K56" s="1741"/>
      <c r="L56" s="1744"/>
      <c r="M56" s="1719"/>
      <c r="N56" s="1719"/>
      <c r="O56" s="916"/>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1"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12407-26A5-7573-B519-4A3222B8F9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1.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398</v>
      </c>
      <c r="M6" s="935"/>
      <c r="P6" s="2655">
        <v>1</v>
      </c>
      <c r="Q6" s="1729"/>
      <c r="R6" s="754"/>
      <c r="S6" s="1734">
        <f>$I6</f>
      </c>
      <c r="T6" s="683" t="s">
        <v>399</v>
      </c>
      <c r="U6" s="698"/>
      <c r="V6" s="2643"/>
      <c r="W6" s="2644"/>
      <c r="X6" s="2644"/>
      <c r="Y6" s="2644"/>
      <c r="Z6" s="2644"/>
      <c r="AA6" s="2644"/>
      <c r="AB6" s="2644"/>
      <c r="AC6" s="2645"/>
      <c r="AD6" s="2643"/>
      <c r="AE6" s="2644"/>
      <c r="AF6" s="2644"/>
      <c r="AG6" s="2644"/>
      <c r="AH6" s="2644"/>
      <c r="AI6" s="2644"/>
      <c r="AJ6" s="2644"/>
      <c r="AK6" s="2644"/>
      <c r="AL6" s="2645"/>
      <c r="AM6" s="1656" t="s">
        <v>400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401</v>
      </c>
      <c r="M7" s="935"/>
      <c r="N7" s="1764"/>
      <c r="P7" s="2655"/>
      <c r="Q7" s="2655">
        <v>1</v>
      </c>
      <c r="R7" s="755"/>
      <c r="S7" s="1734">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404</v>
      </c>
      <c r="M8" s="935"/>
      <c r="N8" s="1764"/>
      <c r="O8" s="1764"/>
      <c r="P8" s="2655"/>
      <c r="Q8" s="2655"/>
      <c r="R8" s="755">
        <v>1</v>
      </c>
      <c r="S8" s="1734">
        <f>$K8</f>
      </c>
      <c r="T8" s="1745"/>
      <c r="U8" s="698"/>
      <c r="V8" s="1149"/>
      <c r="W8" s="723"/>
      <c r="X8" s="1149"/>
      <c r="Y8" s="1655"/>
      <c r="Z8" s="2663"/>
      <c r="AA8" s="2505" t="s">
        <v>65</v>
      </c>
      <c r="AB8" s="2663"/>
      <c r="AC8" s="2505" t="s">
        <v>65</v>
      </c>
      <c r="AD8" s="1149"/>
      <c r="AE8" s="723"/>
      <c r="AF8" s="1149"/>
      <c r="AG8" s="1655"/>
      <c r="AH8" s="2663"/>
      <c r="AI8" s="2505" t="s">
        <v>65</v>
      </c>
      <c r="AJ8" s="2663"/>
      <c r="AK8" s="2505" t="s">
        <v>65</v>
      </c>
      <c r="AL8" s="723"/>
      <c r="AM8" s="2651" t="s">
        <v>405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406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407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408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211"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1"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1"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65</v>
      </c>
      <c r="AJ17" s="2665"/>
      <c r="AK17" s="2666" t="s">
        <v>65</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10" customFormat="1" customHeight="1" ht="22.5" hidden="1">
      <c r="L20" s="1727"/>
      <c r="M20" s="1760"/>
      <c r="N20" s="1760"/>
      <c r="O20" s="1765" t="s">
        <v>412</v>
      </c>
      <c r="P20" s="1760"/>
      <c r="Q20" s="1769"/>
      <c r="R20" s="1769"/>
      <c r="S20" s="1127"/>
      <c r="Z20" s="1765"/>
      <c r="AB20" s="1765"/>
      <c r="AC20" s="1764"/>
      <c r="AH20" s="1765"/>
      <c r="AJ20" s="1765"/>
      <c r="AK20" s="1764"/>
      <c r="AN20" s="909"/>
      <c r="AO20" s="909"/>
      <c r="AP20" s="909"/>
      <c r="AQ20" s="909"/>
      <c r="AR20" s="909"/>
      <c r="AS20" s="1558">
        <v>0</v>
      </c>
    </row>
    <row s="20210" customFormat="1" customHeight="1" ht="14.25" hidden="1">
      <c r="L21" s="1727"/>
      <c r="M21" s="1760"/>
      <c r="N21" s="1760"/>
      <c r="O21" s="1760"/>
      <c r="P21" s="1760"/>
      <c r="Q21" s="1769"/>
      <c r="R21" s="1769"/>
      <c r="S21" s="1127"/>
      <c r="AC21" s="1764"/>
      <c r="AK21" s="1764"/>
      <c r="AN21" s="909"/>
      <c r="AO21" s="909"/>
      <c r="AP21" s="909"/>
      <c r="AQ21" s="909"/>
      <c r="AR21" s="909"/>
      <c r="AS21" s="1558">
        <v>0</v>
      </c>
    </row>
    <row s="20210" customFormat="1" customHeight="1" ht="14.25" hidden="1">
      <c r="L22" s="1727"/>
      <c r="M22" s="1760"/>
      <c r="N22" s="1760"/>
      <c r="O22" s="1762" t="s">
        <v>413</v>
      </c>
      <c r="P22" s="1760"/>
      <c r="Q22" s="1769"/>
      <c r="R22" s="1769"/>
      <c r="S22" s="1127"/>
      <c r="T22" s="1558" t="s">
        <v>414</v>
      </c>
      <c r="AA22" s="584" t="s">
        <v>415</v>
      </c>
      <c r="AC22" s="584" t="s">
        <v>416</v>
      </c>
      <c r="AD22" s="1558" t="s">
        <v>414</v>
      </c>
      <c r="AI22" s="584" t="s">
        <v>417</v>
      </c>
      <c r="AK22" s="584" t="s">
        <v>416</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7"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418</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7" customFormat="1" customHeight="1" ht="18.75" hidden="1">
      <c r="A31" s="1766"/>
      <c r="B31" s="1766"/>
      <c r="C31" s="1766"/>
      <c r="D31" s="1766"/>
      <c r="E31" s="1766"/>
      <c r="F31" s="1766"/>
      <c r="G31" s="1766"/>
      <c r="H31" s="1766"/>
      <c r="I31" s="1766"/>
      <c r="J31" s="1766"/>
      <c r="K31" s="1766"/>
      <c r="L31" s="1767"/>
      <c r="M31" s="1766"/>
      <c r="N31" s="1766"/>
      <c r="O31" s="1766"/>
      <c r="S31" s="2648" t="s">
        <v>419</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7"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7" customFormat="1" customHeight="1" ht="18.75" hidden="1">
      <c r="A34" s="1766"/>
      <c r="B34" s="1766"/>
      <c r="C34" s="1766"/>
      <c r="D34" s="1766"/>
      <c r="E34" s="1766"/>
      <c r="F34" s="1766"/>
      <c r="G34" s="1766"/>
      <c r="H34" s="1766"/>
      <c r="I34" s="1766"/>
      <c r="J34" s="1766"/>
      <c r="K34" s="1766"/>
      <c r="L34" s="1767"/>
      <c r="M34" s="1766"/>
      <c r="N34" s="1766"/>
      <c r="O34" s="1766"/>
      <c r="S34" s="2648" t="s">
        <v>420</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7" customFormat="1" customHeight="1" ht="18.75" hidden="1">
      <c r="A35" s="1766"/>
      <c r="B35" s="1766"/>
      <c r="C35" s="1766"/>
      <c r="D35" s="1766"/>
      <c r="E35" s="1766"/>
      <c r="F35" s="1766"/>
      <c r="G35" s="1766"/>
      <c r="H35" s="1766"/>
      <c r="I35" s="1766"/>
      <c r="J35" s="1766"/>
      <c r="K35" s="1766"/>
      <c r="L35" s="1767"/>
      <c r="M35" s="1766"/>
      <c r="N35" s="1766"/>
      <c r="O35" s="1766"/>
      <c r="S35" s="2648" t="s">
        <v>421</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7"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422</v>
      </c>
      <c r="AD36" s="724"/>
      <c r="AE36" s="724"/>
      <c r="AF36" s="724"/>
      <c r="AG36" s="724"/>
      <c r="AH36" s="724"/>
      <c r="AI36" s="724"/>
      <c r="AJ36" s="724"/>
      <c r="AK36" s="676" t="s">
        <v>422</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1553">
        <v>14</v>
      </c>
    </row>
    <row customHeight="1" ht="14.699999999999998">
      <c r="Q39" s="774"/>
      <c r="R39" s="774"/>
      <c r="S39" s="2671" t="s">
        <v>88</v>
      </c>
      <c r="T39" s="2607" t="s">
        <v>423</v>
      </c>
      <c r="U39" s="699"/>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1553">
        <v>14</v>
      </c>
    </row>
    <row customHeight="1" ht="35.699999999999996">
      <c r="Q40" s="774"/>
      <c r="R40" s="774"/>
      <c r="S40" s="2671"/>
      <c r="T40" s="2607"/>
      <c r="U40" s="1429"/>
      <c r="V40" s="2658" t="s">
        <v>428</v>
      </c>
      <c r="W40" s="2681" t="s">
        <v>429</v>
      </c>
      <c r="X40" s="2660" t="s">
        <v>430</v>
      </c>
      <c r="Y40" s="2661"/>
      <c r="Z40" s="2660" t="s">
        <v>444</v>
      </c>
      <c r="AA40" s="2667"/>
      <c r="AB40" s="2661"/>
      <c r="AC40" s="2676"/>
      <c r="AD40" s="2658" t="s">
        <v>428</v>
      </c>
      <c r="AE40" s="2681" t="s">
        <v>429</v>
      </c>
      <c r="AF40" s="2660" t="s">
        <v>430</v>
      </c>
      <c r="AG40" s="2661"/>
      <c r="AH40" s="2660" t="s">
        <v>431</v>
      </c>
      <c r="AI40" s="2667"/>
      <c r="AJ40" s="2661"/>
      <c r="AK40" s="2676"/>
      <c r="AL40" s="2679"/>
      <c r="AM40" s="2525"/>
      <c r="AS40" s="1553">
        <v>34</v>
      </c>
    </row>
    <row customHeight="1" ht="35.699999999999996">
      <c r="A41" s="1768"/>
      <c r="B41" s="1768" t="s">
        <v>132</v>
      </c>
      <c r="C41" s="1768" t="s">
        <v>133</v>
      </c>
      <c r="D41" s="1768" t="s">
        <v>134</v>
      </c>
      <c r="E41" s="1762" t="s">
        <v>432</v>
      </c>
      <c r="F41" s="1762" t="s">
        <v>433</v>
      </c>
      <c r="G41" s="1762" t="s">
        <v>434</v>
      </c>
      <c r="H41" s="1762" t="s">
        <v>435</v>
      </c>
      <c r="I41" s="1762" t="s">
        <v>436</v>
      </c>
      <c r="J41" s="1762" t="s">
        <v>437</v>
      </c>
      <c r="K41" s="1762" t="s">
        <v>438</v>
      </c>
      <c r="L41" s="1762" t="s">
        <v>413</v>
      </c>
      <c r="Q41" s="774"/>
      <c r="R41" s="774"/>
      <c r="S41" s="2671"/>
      <c r="T41" s="2607"/>
      <c r="U41" s="700"/>
      <c r="V41" s="2659"/>
      <c r="W41" s="2682"/>
      <c r="X41" s="1620" t="s">
        <v>439</v>
      </c>
      <c r="Y41" s="1620" t="s">
        <v>440</v>
      </c>
      <c r="Z41" s="1736" t="s">
        <v>441</v>
      </c>
      <c r="AA41" s="2668" t="s">
        <v>442</v>
      </c>
      <c r="AB41" s="2669"/>
      <c r="AC41" s="2677"/>
      <c r="AD41" s="2659"/>
      <c r="AE41" s="2682"/>
      <c r="AF41" s="1620" t="s">
        <v>439</v>
      </c>
      <c r="AG41" s="1620" t="s">
        <v>440</v>
      </c>
      <c r="AH41" s="1736" t="s">
        <v>441</v>
      </c>
      <c r="AI41" s="2668" t="s">
        <v>442</v>
      </c>
      <c r="AJ41" s="2669"/>
      <c r="AK41" s="2677"/>
      <c r="AL41" s="2680"/>
      <c r="AM41" s="2525"/>
      <c r="AS41" s="1553">
        <v>34</v>
      </c>
    </row>
    <row s="2072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106</v>
      </c>
      <c r="T42" s="1653" t="s">
        <v>107</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158</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158</v>
      </c>
      <c r="B44" s="1761" t="s">
        <v>159</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898"/>
      <c r="AP44" s="898" t="str">
        <f>IF(T44="","",T44)</f>
        <v>Территория действия тарифа</v>
      </c>
      <c r="AQ44" s="898"/>
      <c r="AR44" s="898"/>
      <c r="AS44" s="1553">
        <v>21</v>
      </c>
    </row>
    <row customHeight="1" ht="24">
      <c r="A45" s="1761" t="s">
        <v>158</v>
      </c>
      <c r="B45" s="1761" t="s">
        <v>159</v>
      </c>
      <c r="C45" s="1761" t="s">
        <v>160</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898"/>
      <c r="AP45" s="898" t="str">
        <f>IF(T45="","",T45)</f>
        <v>Наименование системы теплоснабжения </v>
      </c>
      <c r="AQ45" s="898"/>
      <c r="AR45" s="898"/>
      <c r="AS45" s="1553">
        <v>23</v>
      </c>
    </row>
    <row customHeight="1" ht="22.049999999999997">
      <c r="A46" s="1761" t="s">
        <v>158</v>
      </c>
      <c r="B46" s="1761" t="s">
        <v>159</v>
      </c>
      <c r="C46" s="1761" t="s">
        <v>160</v>
      </c>
      <c r="D46" s="1761" t="s">
        <v>161</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898"/>
      <c r="AP46" s="898" t="str">
        <f>IF(T46="","",T46)</f>
        <v>Источник тепловой энергии  </v>
      </c>
      <c r="AQ46" s="898"/>
      <c r="AR46" s="898"/>
      <c r="AS46" s="1553">
        <v>21</v>
      </c>
    </row>
    <row customHeight="1" ht="49.5">
      <c r="A47" s="1761" t="s">
        <v>158</v>
      </c>
      <c r="B47" s="1761" t="s">
        <v>159</v>
      </c>
      <c r="C47" s="1761" t="s">
        <v>160</v>
      </c>
      <c r="D47" s="1761" t="s">
        <v>161</v>
      </c>
      <c r="E47" s="2657"/>
      <c r="F47" s="2657"/>
      <c r="G47" s="2657"/>
      <c r="H47" s="2657"/>
      <c r="I47" s="2654" t="str">
        <f>S46&amp;".1"</f>
        <v>....1</v>
      </c>
      <c r="J47" s="1761"/>
      <c r="K47" s="1761"/>
      <c r="L47" s="1762" t="s">
        <v>398</v>
      </c>
      <c r="P47" s="2655">
        <v>1</v>
      </c>
      <c r="Q47" s="1729"/>
      <c r="R47" s="754"/>
      <c r="S47" s="1734" t="str">
        <f>$I47</f>
        <v>....1</v>
      </c>
      <c r="T47" s="683" t="s">
        <v>399</v>
      </c>
      <c r="U47" s="698"/>
      <c r="V47" s="2643"/>
      <c r="W47" s="2644"/>
      <c r="X47" s="2644"/>
      <c r="Y47" s="2644"/>
      <c r="Z47" s="2644"/>
      <c r="AA47" s="2644"/>
      <c r="AB47" s="2644"/>
      <c r="AC47" s="2645"/>
      <c r="AD47" s="2643"/>
      <c r="AE47" s="2644"/>
      <c r="AF47" s="2644"/>
      <c r="AG47" s="2644"/>
      <c r="AH47" s="2644"/>
      <c r="AI47" s="2644"/>
      <c r="AJ47" s="2644"/>
      <c r="AK47" s="2644"/>
      <c r="AL47" s="2645"/>
      <c r="AM47" s="1656" t="s">
        <v>400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158</v>
      </c>
      <c r="B48" s="1761" t="s">
        <v>159</v>
      </c>
      <c r="C48" s="1761" t="s">
        <v>160</v>
      </c>
      <c r="D48" s="1761" t="s">
        <v>161</v>
      </c>
      <c r="E48" s="2657"/>
      <c r="F48" s="2657"/>
      <c r="G48" s="2657"/>
      <c r="H48" s="2657"/>
      <c r="I48" s="2684"/>
      <c r="J48" s="2654" t="str">
        <f>I47&amp;".1"</f>
        <v>....1.1</v>
      </c>
      <c r="K48" s="1761"/>
      <c r="L48" s="1762" t="s">
        <v>401</v>
      </c>
      <c r="P48" s="2655"/>
      <c r="Q48" s="2655">
        <v>1</v>
      </c>
      <c r="R48" s="755"/>
      <c r="S48" s="1734" t="str">
        <f>$J48</f>
        <v>....1.1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898"/>
      <c r="AP48" s="898" t="str">
        <f>IF(T48="","",T48)</f>
        <v>Группа потребителей</v>
      </c>
      <c r="AQ48" s="898"/>
      <c r="AR48" s="898"/>
      <c r="AS48" s="1553">
        <v>21</v>
      </c>
    </row>
    <row customHeight="1" ht="22.049999999999997">
      <c r="A49" s="1761" t="s">
        <v>158</v>
      </c>
      <c r="B49" s="1761" t="s">
        <v>159</v>
      </c>
      <c r="C49" s="1761" t="s">
        <v>160</v>
      </c>
      <c r="D49" s="1761" t="s">
        <v>161</v>
      </c>
      <c r="E49" s="2657"/>
      <c r="F49" s="2657"/>
      <c r="G49" s="2657"/>
      <c r="H49" s="2657"/>
      <c r="I49" s="2684"/>
      <c r="J49" s="2684"/>
      <c r="K49" s="2654" t="str">
        <f>J48&amp;".1"</f>
        <v>....1.1.1</v>
      </c>
      <c r="L49" s="1762" t="s">
        <v>404</v>
      </c>
      <c r="P49" s="2655"/>
      <c r="Q49" s="2655"/>
      <c r="R49" s="755">
        <v>1</v>
      </c>
      <c r="S49" s="1734" t="str">
        <f>$K49</f>
        <v>....1.1.1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405</v>
      </c>
      <c r="AN49" s="909">
        <f>STRCHECKDATE(V50:AL50)</f>
      </c>
      <c r="AO49" s="898"/>
      <c r="AP49" s="898" t="str">
        <f>IF(T49="","",T49)</f>
        <v/>
      </c>
      <c r="AQ49" s="898"/>
      <c r="AR49" s="898"/>
      <c r="AS49" s="1553">
        <v>21</v>
      </c>
    </row>
    <row customHeight="1" ht="1.05">
      <c r="A50" s="1761" t="s">
        <v>158</v>
      </c>
      <c r="B50" s="1761" t="s">
        <v>159</v>
      </c>
      <c r="C50" s="1761" t="s">
        <v>160</v>
      </c>
      <c r="D50" s="1761" t="s">
        <v>161</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158</v>
      </c>
      <c r="B51" s="1761" t="s">
        <v>159</v>
      </c>
      <c r="C51" s="1761" t="s">
        <v>160</v>
      </c>
      <c r="D51" s="1761" t="s">
        <v>161</v>
      </c>
      <c r="E51" s="2657"/>
      <c r="F51" s="2657"/>
      <c r="G51" s="2657"/>
      <c r="H51" s="2657"/>
      <c r="I51" s="2684"/>
      <c r="J51" s="2654"/>
      <c r="K51" s="1761"/>
      <c r="L51" s="1762"/>
      <c r="P51" s="2655"/>
      <c r="Q51" s="2655"/>
      <c r="R51" s="754"/>
      <c r="S51" s="1676"/>
      <c r="T51" s="686" t="s">
        <v>406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158</v>
      </c>
      <c r="B52" s="1761" t="s">
        <v>159</v>
      </c>
      <c r="C52" s="1761" t="s">
        <v>160</v>
      </c>
      <c r="D52" s="1761" t="s">
        <v>161</v>
      </c>
      <c r="E52" s="2657"/>
      <c r="F52" s="2657"/>
      <c r="G52" s="2657"/>
      <c r="H52" s="2657"/>
      <c r="I52" s="2654"/>
      <c r="J52" s="1761"/>
      <c r="K52" s="1761"/>
      <c r="L52" s="1762"/>
      <c r="P52" s="2655"/>
      <c r="Q52" s="1729"/>
      <c r="R52" s="754"/>
      <c r="S52" s="1676"/>
      <c r="T52" s="685" t="s">
        <v>407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158</v>
      </c>
      <c r="B53" s="1761" t="s">
        <v>159</v>
      </c>
      <c r="C53" s="1761" t="s">
        <v>160</v>
      </c>
      <c r="D53" s="1761" t="s">
        <v>161</v>
      </c>
      <c r="E53" s="2657"/>
      <c r="F53" s="2657"/>
      <c r="G53" s="2657"/>
      <c r="H53" s="2656"/>
      <c r="I53" s="1761"/>
      <c r="J53" s="1761"/>
      <c r="K53" s="1761"/>
      <c r="L53" s="1762"/>
      <c r="M53" s="1763"/>
      <c r="N53" s="1763"/>
      <c r="O53" s="935"/>
      <c r="P53" s="758"/>
      <c r="Q53" s="773"/>
      <c r="R53" s="753"/>
      <c r="S53" s="1676"/>
      <c r="T53" s="763" t="s">
        <v>408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211" customFormat="1" customHeight="1" ht="1.05">
      <c r="A54" s="1741" t="s">
        <v>158</v>
      </c>
      <c r="B54" s="1741" t="s">
        <v>159</v>
      </c>
      <c r="C54" s="1741" t="s">
        <v>160</v>
      </c>
      <c r="D54" s="1712"/>
      <c r="E54" s="2657"/>
      <c r="F54" s="2657"/>
      <c r="G54" s="2656"/>
      <c r="H54" s="1712"/>
      <c r="I54" s="1712"/>
      <c r="J54" s="1712"/>
      <c r="K54" s="1712"/>
      <c r="L54" s="1737"/>
      <c r="M54" s="1713"/>
      <c r="N54" s="171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1" customFormat="1" customHeight="1" ht="1.05">
      <c r="A55" s="1741" t="s">
        <v>158</v>
      </c>
      <c r="B55" s="1741" t="s">
        <v>159</v>
      </c>
      <c r="C55" s="1712"/>
      <c r="D55" s="1712"/>
      <c r="E55" s="2657"/>
      <c r="F55" s="2656"/>
      <c r="G55" s="1712"/>
      <c r="H55" s="1712"/>
      <c r="I55" s="1712"/>
      <c r="J55" s="1712"/>
      <c r="K55" s="1712"/>
      <c r="L55" s="1737"/>
      <c r="M55" s="1719"/>
      <c r="N55" s="171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1" customFormat="1" customHeight="1" ht="1.05">
      <c r="A56" s="1741" t="s">
        <v>158</v>
      </c>
      <c r="B56" s="1741"/>
      <c r="C56" s="1741"/>
      <c r="D56" s="1741"/>
      <c r="E56" s="2656"/>
      <c r="F56" s="1741"/>
      <c r="G56" s="1741"/>
      <c r="H56" s="1741"/>
      <c r="I56" s="1741"/>
      <c r="J56" s="1741"/>
      <c r="K56" s="1741"/>
      <c r="L56" s="1744"/>
      <c r="M56" s="1719"/>
      <c r="N56" s="1719"/>
      <c r="O56" s="916"/>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1"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0F6E2-5F8C-C33E-8096-5665944DFF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33" width="10.57421875" hidden="1"/>
    <col min="2" max="2" style="20133" width="11.00390625" hidden="1" customWidth="1"/>
    <col min="3" max="3" style="20133" width="10.57421875" hidden="1"/>
    <col min="4" max="4" style="20133" width="11.8515625" hidden="1" customWidth="1"/>
    <col min="5" max="5" style="20133" width="10.00390625" hidden="1" customWidth="1"/>
    <col min="6" max="6" style="20133" width="8.7109375" hidden="1" customWidth="1"/>
    <col min="7" max="7" style="20133" width="7.57421875" hidden="1" customWidth="1"/>
    <col min="8" max="8" style="20133" width="11.421875" hidden="1" customWidth="1"/>
    <col min="9" max="9" style="20133" width="12.00390625" hidden="1" customWidth="1"/>
    <col min="10" max="10" style="20133" width="9.8515625" hidden="1" customWidth="1"/>
    <col min="11" max="11" style="20133" width="11.421875" hidden="1" customWidth="1"/>
    <col min="12" max="12" style="20208" width="19.140625" hidden="1" customWidth="1"/>
    <col min="13" max="14" style="20975" width="12.28125" hidden="1" customWidth="1"/>
    <col min="15" max="15" style="20975" width="23.421875" hidden="1" customWidth="1"/>
    <col min="16" max="16" style="20975" width="3.00390625" customWidth="1"/>
    <col min="17" max="18" style="20976" width="3.00390625" customWidth="1"/>
    <col min="19" max="19" style="20977" width="12.00390625" customWidth="1"/>
    <col min="20" max="20" style="20133" width="31.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398</v>
      </c>
      <c r="M6" s="2033"/>
      <c r="P6" s="2655">
        <v>1</v>
      </c>
      <c r="Q6" s="2352"/>
      <c r="R6" s="754"/>
      <c r="S6" s="2356">
        <f>$I6</f>
      </c>
      <c r="T6" s="683" t="s">
        <v>399</v>
      </c>
      <c r="U6" s="698"/>
      <c r="V6" s="2643"/>
      <c r="W6" s="2644"/>
      <c r="X6" s="2644"/>
      <c r="Y6" s="2644"/>
      <c r="Z6" s="2644"/>
      <c r="AA6" s="2644"/>
      <c r="AB6" s="2644"/>
      <c r="AC6" s="2645"/>
      <c r="AD6" s="2643"/>
      <c r="AE6" s="2644"/>
      <c r="AF6" s="2644"/>
      <c r="AG6" s="2644"/>
      <c r="AH6" s="2644"/>
      <c r="AI6" s="2644"/>
      <c r="AJ6" s="2644"/>
      <c r="AK6" s="2644"/>
      <c r="AL6" s="2645"/>
      <c r="AM6" s="1656" t="s">
        <v>400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401</v>
      </c>
      <c r="M7" s="2033"/>
      <c r="N7" s="2029"/>
      <c r="P7" s="2655"/>
      <c r="Q7" s="2655">
        <v>1</v>
      </c>
      <c r="R7" s="755"/>
      <c r="S7" s="2356">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404</v>
      </c>
      <c r="M8" s="2033"/>
      <c r="N8" s="2029"/>
      <c r="O8" s="2029"/>
      <c r="P8" s="2655"/>
      <c r="Q8" s="2655"/>
      <c r="R8" s="755">
        <v>1</v>
      </c>
      <c r="S8" s="2356">
        <f>$K8</f>
      </c>
      <c r="T8" s="1745"/>
      <c r="U8" s="698"/>
      <c r="V8" s="1149"/>
      <c r="W8" s="723"/>
      <c r="X8" s="1149"/>
      <c r="Y8" s="1655"/>
      <c r="Z8" s="2663"/>
      <c r="AA8" s="2505" t="s">
        <v>65</v>
      </c>
      <c r="AB8" s="2663"/>
      <c r="AC8" s="2505" t="s">
        <v>65</v>
      </c>
      <c r="AD8" s="1149"/>
      <c r="AE8" s="723"/>
      <c r="AF8" s="1149"/>
      <c r="AG8" s="1655"/>
      <c r="AH8" s="2663"/>
      <c r="AI8" s="2505" t="s">
        <v>65</v>
      </c>
      <c r="AJ8" s="2663"/>
      <c r="AK8" s="2505" t="s">
        <v>65</v>
      </c>
      <c r="AL8" s="723"/>
      <c r="AM8" s="2651" t="s">
        <v>405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406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407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408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211"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211"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211"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65</v>
      </c>
      <c r="AJ17" s="2665"/>
      <c r="AK17" s="2666" t="s">
        <v>65</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210" customFormat="1" customHeight="1" ht="14.25" hidden="1">
      <c r="A20" s="2029"/>
      <c r="B20" s="2029"/>
      <c r="C20" s="2029"/>
      <c r="D20" s="2029"/>
      <c r="E20" s="2029"/>
      <c r="F20" s="2029"/>
      <c r="G20" s="2029"/>
      <c r="H20" s="2029"/>
      <c r="I20" s="2029"/>
      <c r="J20" s="2029"/>
      <c r="K20" s="2029"/>
      <c r="L20" s="2337"/>
      <c r="M20" s="2363"/>
      <c r="N20" s="2363"/>
      <c r="O20" s="1743" t="s">
        <v>412</v>
      </c>
      <c r="P20" s="1760"/>
      <c r="Q20" s="1769"/>
      <c r="R20" s="1769"/>
      <c r="S20" s="1127"/>
      <c r="Z20" s="1765"/>
      <c r="AB20" s="1765"/>
      <c r="AH20" s="1765"/>
      <c r="AJ20" s="1765"/>
      <c r="AN20" s="2034"/>
      <c r="AO20" s="2034"/>
      <c r="AP20" s="2034"/>
      <c r="AQ20" s="2034"/>
      <c r="AR20" s="2034"/>
      <c r="AS20" s="1764">
        <v>0</v>
      </c>
    </row>
    <row s="20210"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210" customFormat="1" customHeight="1" ht="14.25" hidden="1">
      <c r="A22" s="2029"/>
      <c r="B22" s="2029"/>
      <c r="C22" s="2029"/>
      <c r="D22" s="2029"/>
      <c r="E22" s="2029"/>
      <c r="F22" s="2029"/>
      <c r="G22" s="2029"/>
      <c r="H22" s="2029"/>
      <c r="I22" s="2029"/>
      <c r="J22" s="2029"/>
      <c r="K22" s="2029"/>
      <c r="L22" s="2337"/>
      <c r="M22" s="2363"/>
      <c r="N22" s="2363"/>
      <c r="O22" s="1708" t="s">
        <v>413</v>
      </c>
      <c r="P22" s="1760"/>
      <c r="Q22" s="1769"/>
      <c r="R22" s="1769"/>
      <c r="S22" s="1127"/>
      <c r="T22" s="1764" t="s">
        <v>414</v>
      </c>
      <c r="AA22" s="993" t="s">
        <v>415</v>
      </c>
      <c r="AC22" s="993" t="s">
        <v>416</v>
      </c>
      <c r="AD22" s="1764" t="s">
        <v>414</v>
      </c>
      <c r="AI22" s="993" t="s">
        <v>417</v>
      </c>
      <c r="AK22" s="993" t="s">
        <v>416</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0337"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0337" customFormat="1" customHeight="1" ht="18.75" hidden="1">
      <c r="A30" s="1646"/>
      <c r="B30" s="1646"/>
      <c r="C30" s="1646"/>
      <c r="D30" s="1646"/>
      <c r="E30" s="1646"/>
      <c r="F30" s="1646"/>
      <c r="G30" s="1646"/>
      <c r="H30" s="1646"/>
      <c r="I30" s="1646"/>
      <c r="J30" s="1646"/>
      <c r="K30" s="1646"/>
      <c r="L30" s="1778"/>
      <c r="M30" s="1646"/>
      <c r="N30" s="1646"/>
      <c r="O30" s="1646"/>
      <c r="S30" s="2648" t="s">
        <v>418</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0337" customFormat="1" customHeight="1" ht="18.75" hidden="1">
      <c r="A31" s="1646"/>
      <c r="B31" s="1646"/>
      <c r="C31" s="1646"/>
      <c r="D31" s="1646"/>
      <c r="E31" s="1646"/>
      <c r="F31" s="1646"/>
      <c r="G31" s="1646"/>
      <c r="H31" s="1646"/>
      <c r="I31" s="1646"/>
      <c r="J31" s="1646"/>
      <c r="K31" s="1646"/>
      <c r="L31" s="1778"/>
      <c r="M31" s="1646"/>
      <c r="N31" s="1646"/>
      <c r="O31" s="1646"/>
      <c r="S31" s="2648" t="s">
        <v>419</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0337"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0337" customFormat="1" customHeight="1" ht="18.75" hidden="1">
      <c r="A34" s="1646"/>
      <c r="B34" s="1646"/>
      <c r="C34" s="1646"/>
      <c r="D34" s="1646"/>
      <c r="E34" s="1646"/>
      <c r="F34" s="1646"/>
      <c r="G34" s="1646"/>
      <c r="H34" s="1646"/>
      <c r="I34" s="1646"/>
      <c r="J34" s="1646"/>
      <c r="K34" s="1646"/>
      <c r="L34" s="1778"/>
      <c r="M34" s="1646"/>
      <c r="N34" s="1646"/>
      <c r="O34" s="1646"/>
      <c r="S34" s="2648" t="s">
        <v>420</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0337" customFormat="1" customHeight="1" ht="18.75" hidden="1">
      <c r="A35" s="1646"/>
      <c r="B35" s="1646"/>
      <c r="C35" s="1646"/>
      <c r="D35" s="1646"/>
      <c r="E35" s="1646"/>
      <c r="F35" s="1646"/>
      <c r="G35" s="1646"/>
      <c r="H35" s="1646"/>
      <c r="I35" s="1646"/>
      <c r="J35" s="1646"/>
      <c r="K35" s="1646"/>
      <c r="L35" s="1778"/>
      <c r="M35" s="1646"/>
      <c r="N35" s="1646"/>
      <c r="O35" s="1646"/>
      <c r="S35" s="2648" t="s">
        <v>421</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0337"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422</v>
      </c>
      <c r="AD36" s="2033"/>
      <c r="AE36" s="2033"/>
      <c r="AF36" s="2033"/>
      <c r="AG36" s="2033"/>
      <c r="AH36" s="2033"/>
      <c r="AI36" s="2033"/>
      <c r="AJ36" s="2033"/>
      <c r="AK36" s="2040" t="s">
        <v>422</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2029">
        <v>14</v>
      </c>
    </row>
    <row customHeight="1" ht="14.699999999999998">
      <c r="Q39" s="774"/>
      <c r="R39" s="774"/>
      <c r="S39" s="2671" t="s">
        <v>88</v>
      </c>
      <c r="T39" s="2607" t="s">
        <v>423</v>
      </c>
      <c r="U39" s="735"/>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2029">
        <v>14</v>
      </c>
    </row>
    <row customHeight="1" ht="35.699999999999996">
      <c r="Q40" s="774"/>
      <c r="R40" s="774"/>
      <c r="S40" s="2671"/>
      <c r="T40" s="2607"/>
      <c r="U40" s="1429"/>
      <c r="V40" s="2658" t="s">
        <v>428</v>
      </c>
      <c r="W40" s="2681" t="s">
        <v>429</v>
      </c>
      <c r="X40" s="2660" t="s">
        <v>430</v>
      </c>
      <c r="Y40" s="2661"/>
      <c r="Z40" s="2660" t="s">
        <v>444</v>
      </c>
      <c r="AA40" s="2667"/>
      <c r="AB40" s="2661"/>
      <c r="AC40" s="2676"/>
      <c r="AD40" s="2658" t="s">
        <v>428</v>
      </c>
      <c r="AE40" s="2681" t="s">
        <v>429</v>
      </c>
      <c r="AF40" s="2660" t="s">
        <v>430</v>
      </c>
      <c r="AG40" s="2661"/>
      <c r="AH40" s="2660" t="s">
        <v>431</v>
      </c>
      <c r="AI40" s="2667"/>
      <c r="AJ40" s="2661"/>
      <c r="AK40" s="2676"/>
      <c r="AL40" s="2679"/>
      <c r="AM40" s="2525"/>
      <c r="AS40" s="2029">
        <v>34</v>
      </c>
    </row>
    <row customHeight="1" ht="35.699999999999996">
      <c r="A41" s="1664"/>
      <c r="B41" s="1664" t="s">
        <v>132</v>
      </c>
      <c r="C41" s="1664" t="s">
        <v>133</v>
      </c>
      <c r="D41" s="1664" t="s">
        <v>134</v>
      </c>
      <c r="E41" s="1708" t="s">
        <v>432</v>
      </c>
      <c r="F41" s="1708" t="s">
        <v>433</v>
      </c>
      <c r="G41" s="1708" t="s">
        <v>434</v>
      </c>
      <c r="H41" s="1708" t="s">
        <v>435</v>
      </c>
      <c r="I41" s="1708" t="s">
        <v>436</v>
      </c>
      <c r="J41" s="1708" t="s">
        <v>437</v>
      </c>
      <c r="K41" s="1708" t="s">
        <v>438</v>
      </c>
      <c r="L41" s="1708" t="s">
        <v>413</v>
      </c>
      <c r="Q41" s="774"/>
      <c r="R41" s="774"/>
      <c r="S41" s="2671"/>
      <c r="T41" s="2607"/>
      <c r="U41" s="700"/>
      <c r="V41" s="2659"/>
      <c r="W41" s="2682"/>
      <c r="X41" s="2336" t="s">
        <v>439</v>
      </c>
      <c r="Y41" s="2336" t="s">
        <v>440</v>
      </c>
      <c r="Z41" s="2336" t="s">
        <v>441</v>
      </c>
      <c r="AA41" s="2668" t="s">
        <v>442</v>
      </c>
      <c r="AB41" s="2669"/>
      <c r="AC41" s="2677"/>
      <c r="AD41" s="2659"/>
      <c r="AE41" s="2682"/>
      <c r="AF41" s="2336" t="s">
        <v>439</v>
      </c>
      <c r="AG41" s="2336" t="s">
        <v>440</v>
      </c>
      <c r="AH41" s="2336" t="s">
        <v>441</v>
      </c>
      <c r="AI41" s="2668" t="s">
        <v>442</v>
      </c>
      <c r="AJ41" s="2669"/>
      <c r="AK41" s="2677"/>
      <c r="AL41" s="2680"/>
      <c r="AM41" s="2525"/>
      <c r="AS41" s="2029">
        <v>34</v>
      </c>
    </row>
    <row s="20729"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106</v>
      </c>
      <c r="T42" s="1653" t="s">
        <v>107</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207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207</v>
      </c>
      <c r="B44" s="1665" t="s">
        <v>208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2022"/>
      <c r="AP44" s="2022" t="str">
        <f>IF(T44="","",T44)</f>
        <v>Территория действия тарифа</v>
      </c>
      <c r="AQ44" s="2022"/>
      <c r="AR44" s="2022"/>
      <c r="AS44" s="2029">
        <v>21</v>
      </c>
    </row>
    <row customHeight="1" ht="24">
      <c r="A45" s="1665" t="s">
        <v>207</v>
      </c>
      <c r="B45" s="1665" t="s">
        <v>208</v>
      </c>
      <c r="C45" s="1665" t="s">
        <v>209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2022"/>
      <c r="AP45" s="2022" t="str">
        <f>IF(T45="","",T45)</f>
        <v>Наименование системы теплоснабжения </v>
      </c>
      <c r="AQ45" s="2022"/>
      <c r="AR45" s="2022"/>
      <c r="AS45" s="2029">
        <v>23</v>
      </c>
    </row>
    <row customHeight="1" ht="22.049999999999997">
      <c r="A46" s="1665" t="s">
        <v>207</v>
      </c>
      <c r="B46" s="1665" t="s">
        <v>208</v>
      </c>
      <c r="C46" s="1665" t="s">
        <v>209</v>
      </c>
      <c r="D46" s="1665" t="s">
        <v>210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2022"/>
      <c r="AP46" s="2022" t="str">
        <f>IF(T46="","",T46)</f>
        <v>Источник тепловой энергии  </v>
      </c>
      <c r="AQ46" s="2022"/>
      <c r="AR46" s="2022"/>
      <c r="AS46" s="2029">
        <v>21</v>
      </c>
    </row>
    <row customHeight="1" ht="49.5">
      <c r="A47" s="1665" t="s">
        <v>207</v>
      </c>
      <c r="B47" s="1665" t="s">
        <v>208</v>
      </c>
      <c r="C47" s="1665" t="s">
        <v>209</v>
      </c>
      <c r="D47" s="1665" t="s">
        <v>210</v>
      </c>
      <c r="E47" s="2688"/>
      <c r="F47" s="2688"/>
      <c r="G47" s="2688"/>
      <c r="H47" s="2688"/>
      <c r="I47" s="2525" t="str">
        <f>S46&amp;".1"</f>
        <v>....1</v>
      </c>
      <c r="J47" s="1665"/>
      <c r="K47" s="1665"/>
      <c r="L47" s="1708" t="s">
        <v>398</v>
      </c>
      <c r="P47" s="2655">
        <v>1</v>
      </c>
      <c r="Q47" s="2352"/>
      <c r="R47" s="754"/>
      <c r="S47" s="2356" t="str">
        <f>$I47</f>
        <v>....1</v>
      </c>
      <c r="T47" s="683" t="s">
        <v>399</v>
      </c>
      <c r="U47" s="698"/>
      <c r="V47" s="2643"/>
      <c r="W47" s="2644"/>
      <c r="X47" s="2644"/>
      <c r="Y47" s="2644"/>
      <c r="Z47" s="2644"/>
      <c r="AA47" s="2644"/>
      <c r="AB47" s="2644"/>
      <c r="AC47" s="2645"/>
      <c r="AD47" s="2643"/>
      <c r="AE47" s="2644"/>
      <c r="AF47" s="2644"/>
      <c r="AG47" s="2644"/>
      <c r="AH47" s="2644"/>
      <c r="AI47" s="2644"/>
      <c r="AJ47" s="2644"/>
      <c r="AK47" s="2644"/>
      <c r="AL47" s="2645"/>
      <c r="AM47" s="1656" t="s">
        <v>400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207</v>
      </c>
      <c r="B48" s="1665" t="s">
        <v>208</v>
      </c>
      <c r="C48" s="1665" t="s">
        <v>209</v>
      </c>
      <c r="D48" s="1665" t="s">
        <v>210</v>
      </c>
      <c r="E48" s="2688"/>
      <c r="F48" s="2688"/>
      <c r="G48" s="2688"/>
      <c r="H48" s="2688"/>
      <c r="I48" s="2499"/>
      <c r="J48" s="2525" t="str">
        <f>I47&amp;".1"</f>
        <v>....1.1</v>
      </c>
      <c r="K48" s="1665"/>
      <c r="L48" s="1708" t="s">
        <v>401</v>
      </c>
      <c r="P48" s="2655"/>
      <c r="Q48" s="2655">
        <v>1</v>
      </c>
      <c r="R48" s="755"/>
      <c r="S48" s="2356" t="str">
        <f>$J48</f>
        <v>....1.1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2022"/>
      <c r="AP48" s="2022" t="str">
        <f>IF(T48="","",T48)</f>
        <v>Группа потребителей</v>
      </c>
      <c r="AQ48" s="2022"/>
      <c r="AR48" s="2022"/>
      <c r="AS48" s="2029">
        <v>21</v>
      </c>
    </row>
    <row customHeight="1" ht="22.049999999999997">
      <c r="A49" s="1665" t="s">
        <v>207</v>
      </c>
      <c r="B49" s="1665" t="s">
        <v>208</v>
      </c>
      <c r="C49" s="1665" t="s">
        <v>209</v>
      </c>
      <c r="D49" s="1665" t="s">
        <v>210</v>
      </c>
      <c r="E49" s="2688"/>
      <c r="F49" s="2688"/>
      <c r="G49" s="2688"/>
      <c r="H49" s="2688"/>
      <c r="I49" s="2499"/>
      <c r="J49" s="2499"/>
      <c r="K49" s="2525" t="str">
        <f>J48&amp;".1"</f>
        <v>....1.1.1</v>
      </c>
      <c r="L49" s="1708" t="s">
        <v>404</v>
      </c>
      <c r="P49" s="2655"/>
      <c r="Q49" s="2655"/>
      <c r="R49" s="755">
        <v>1</v>
      </c>
      <c r="S49" s="2356" t="str">
        <f>$K49</f>
        <v>....1.1.1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405</v>
      </c>
      <c r="AN49" s="2034">
        <f>STRCHECKDATE(V50:AL50)</f>
      </c>
      <c r="AO49" s="2022"/>
      <c r="AP49" s="2022" t="str">
        <f>IF(T49="","",T49)</f>
        <v/>
      </c>
      <c r="AQ49" s="2022"/>
      <c r="AR49" s="2022"/>
      <c r="AS49" s="2029">
        <v>21</v>
      </c>
    </row>
    <row customHeight="1" ht="1.05">
      <c r="A50" s="1665" t="s">
        <v>207</v>
      </c>
      <c r="B50" s="1665" t="s">
        <v>208</v>
      </c>
      <c r="C50" s="1665" t="s">
        <v>209</v>
      </c>
      <c r="D50" s="1665" t="s">
        <v>210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207</v>
      </c>
      <c r="B51" s="1665" t="s">
        <v>208</v>
      </c>
      <c r="C51" s="1665" t="s">
        <v>209</v>
      </c>
      <c r="D51" s="1665" t="s">
        <v>210</v>
      </c>
      <c r="E51" s="2688"/>
      <c r="F51" s="2688"/>
      <c r="G51" s="2688"/>
      <c r="H51" s="2688"/>
      <c r="I51" s="2499"/>
      <c r="J51" s="2525"/>
      <c r="K51" s="1665"/>
      <c r="L51" s="1708"/>
      <c r="P51" s="2655"/>
      <c r="Q51" s="2655"/>
      <c r="R51" s="754"/>
      <c r="S51" s="1676"/>
      <c r="T51" s="686" t="s">
        <v>406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207</v>
      </c>
      <c r="B52" s="1665" t="s">
        <v>208</v>
      </c>
      <c r="C52" s="1665" t="s">
        <v>209</v>
      </c>
      <c r="D52" s="1665" t="s">
        <v>210</v>
      </c>
      <c r="E52" s="2688"/>
      <c r="F52" s="2688"/>
      <c r="G52" s="2688"/>
      <c r="H52" s="2688"/>
      <c r="I52" s="2525"/>
      <c r="J52" s="1665"/>
      <c r="K52" s="1665"/>
      <c r="L52" s="1708"/>
      <c r="P52" s="2655"/>
      <c r="Q52" s="2352"/>
      <c r="R52" s="754"/>
      <c r="S52" s="1676"/>
      <c r="T52" s="685" t="s">
        <v>407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207</v>
      </c>
      <c r="B53" s="1665" t="s">
        <v>208</v>
      </c>
      <c r="C53" s="1665" t="s">
        <v>209</v>
      </c>
      <c r="D53" s="1665" t="s">
        <v>210</v>
      </c>
      <c r="E53" s="2688"/>
      <c r="F53" s="2688"/>
      <c r="G53" s="2688"/>
      <c r="H53" s="2687"/>
      <c r="I53" s="1665"/>
      <c r="J53" s="1665"/>
      <c r="K53" s="1665"/>
      <c r="L53" s="1708"/>
      <c r="M53" s="2008"/>
      <c r="N53" s="2008"/>
      <c r="O53" s="2033"/>
      <c r="P53" s="758"/>
      <c r="Q53" s="773"/>
      <c r="R53" s="753"/>
      <c r="S53" s="1676"/>
      <c r="T53" s="763" t="s">
        <v>408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211" customFormat="1" customHeight="1" ht="4.2">
      <c r="A54" s="1773" t="s">
        <v>207</v>
      </c>
      <c r="B54" s="1773" t="s">
        <v>208</v>
      </c>
      <c r="C54" s="1773" t="s">
        <v>209</v>
      </c>
      <c r="D54" s="1772"/>
      <c r="E54" s="2688"/>
      <c r="F54" s="2688"/>
      <c r="G54" s="2687"/>
      <c r="H54" s="1772"/>
      <c r="I54" s="1772"/>
      <c r="J54" s="1772"/>
      <c r="K54" s="1772"/>
      <c r="L54" s="1775"/>
      <c r="M54" s="1776"/>
      <c r="N54" s="1776"/>
      <c r="O54" s="749"/>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0211" customFormat="1" customHeight="1" ht="4.2">
      <c r="A55" s="1773" t="s">
        <v>207</v>
      </c>
      <c r="B55" s="1773" t="s">
        <v>208</v>
      </c>
      <c r="C55" s="1772"/>
      <c r="D55" s="1772"/>
      <c r="E55" s="2688"/>
      <c r="F55" s="2687"/>
      <c r="G55" s="1772"/>
      <c r="H55" s="1772"/>
      <c r="I55" s="1772"/>
      <c r="J55" s="1772"/>
      <c r="K55" s="1772"/>
      <c r="L55" s="1775"/>
      <c r="M55" s="1777"/>
      <c r="N55" s="1777"/>
      <c r="O55" s="74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0211" customFormat="1" customHeight="1" ht="4.2">
      <c r="A56" s="1773" t="s">
        <v>207</v>
      </c>
      <c r="B56" s="1773"/>
      <c r="C56" s="1773"/>
      <c r="D56" s="1773"/>
      <c r="E56" s="2687"/>
      <c r="F56" s="1773"/>
      <c r="G56" s="1773"/>
      <c r="H56" s="1773"/>
      <c r="I56" s="1773"/>
      <c r="J56" s="1773"/>
      <c r="K56" s="1773"/>
      <c r="L56" s="1779"/>
      <c r="M56" s="1777"/>
      <c r="N56" s="1777"/>
      <c r="O56" s="749"/>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0211"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7A115-9B23-7D1C-1EA3-13982302DD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33" width="10.57421875" hidden="1"/>
    <col min="2" max="2" style="20133" width="11.00390625" hidden="1" customWidth="1"/>
    <col min="3" max="3" style="20133" width="10.57421875" hidden="1"/>
    <col min="4" max="4" style="20133" width="11.8515625" hidden="1" customWidth="1"/>
    <col min="5" max="5" style="20133" width="10.00390625" hidden="1" customWidth="1"/>
    <col min="6" max="6" style="20133" width="8.7109375" hidden="1" customWidth="1"/>
    <col min="7" max="7" style="20133" width="7.57421875" hidden="1" customWidth="1"/>
    <col min="8" max="8" style="20133" width="11.421875" hidden="1" customWidth="1"/>
    <col min="9" max="9" style="20133" width="12.00390625" hidden="1" customWidth="1"/>
    <col min="10" max="10" style="20133" width="9.8515625" hidden="1" customWidth="1"/>
    <col min="11" max="11" style="20133" width="11.421875" hidden="1" customWidth="1"/>
    <col min="12" max="12" style="20208" width="19.140625" hidden="1" customWidth="1"/>
    <col min="13" max="14" style="20975" width="12.28125" hidden="1" customWidth="1"/>
    <col min="15" max="15" style="20975" width="23.421875" hidden="1" customWidth="1"/>
    <col min="16" max="16" style="20975" width="3.00390625" customWidth="1"/>
    <col min="17" max="18" style="20976" width="3.00390625" customWidth="1"/>
    <col min="19" max="19" style="20977" width="12.00390625" customWidth="1"/>
    <col min="20" max="20" style="20133" width="31.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398</v>
      </c>
      <c r="M6" s="2033"/>
      <c r="P6" s="2655">
        <v>1</v>
      </c>
      <c r="Q6" s="2352"/>
      <c r="R6" s="754"/>
      <c r="S6" s="2356">
        <f>$I6</f>
      </c>
      <c r="T6" s="683" t="s">
        <v>399</v>
      </c>
      <c r="U6" s="698"/>
      <c r="V6" s="2643"/>
      <c r="W6" s="2644"/>
      <c r="X6" s="2644"/>
      <c r="Y6" s="2644"/>
      <c r="Z6" s="2644"/>
      <c r="AA6" s="2644"/>
      <c r="AB6" s="2644"/>
      <c r="AC6" s="2645"/>
      <c r="AD6" s="2643"/>
      <c r="AE6" s="2644"/>
      <c r="AF6" s="2644"/>
      <c r="AG6" s="2644"/>
      <c r="AH6" s="2644"/>
      <c r="AI6" s="2644"/>
      <c r="AJ6" s="2644"/>
      <c r="AK6" s="2644"/>
      <c r="AL6" s="2645"/>
      <c r="AM6" s="1656" t="s">
        <v>400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401</v>
      </c>
      <c r="M7" s="2033"/>
      <c r="N7" s="2029"/>
      <c r="P7" s="2655"/>
      <c r="Q7" s="2655">
        <v>1</v>
      </c>
      <c r="R7" s="755"/>
      <c r="S7" s="2356">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404</v>
      </c>
      <c r="M8" s="2033"/>
      <c r="N8" s="2029"/>
      <c r="O8" s="2029"/>
      <c r="P8" s="2655"/>
      <c r="Q8" s="2655"/>
      <c r="R8" s="755">
        <v>1</v>
      </c>
      <c r="S8" s="2356">
        <f>$K8</f>
      </c>
      <c r="T8" s="1745"/>
      <c r="U8" s="698"/>
      <c r="V8" s="1149"/>
      <c r="W8" s="723"/>
      <c r="X8" s="1149"/>
      <c r="Y8" s="1655"/>
      <c r="Z8" s="2663"/>
      <c r="AA8" s="2505" t="s">
        <v>65</v>
      </c>
      <c r="AB8" s="2663"/>
      <c r="AC8" s="2505" t="s">
        <v>65</v>
      </c>
      <c r="AD8" s="1149"/>
      <c r="AE8" s="723"/>
      <c r="AF8" s="1149"/>
      <c r="AG8" s="1655"/>
      <c r="AH8" s="2663"/>
      <c r="AI8" s="2505" t="s">
        <v>65</v>
      </c>
      <c r="AJ8" s="2663"/>
      <c r="AK8" s="2505" t="s">
        <v>65</v>
      </c>
      <c r="AL8" s="723"/>
      <c r="AM8" s="2651" t="s">
        <v>405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406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407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408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211"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211"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211"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65</v>
      </c>
      <c r="AJ17" s="2665"/>
      <c r="AK17" s="2666" t="s">
        <v>65</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210" customFormat="1" customHeight="1" ht="14.25" hidden="1">
      <c r="A20" s="2029"/>
      <c r="B20" s="2029"/>
      <c r="C20" s="2029"/>
      <c r="D20" s="2029"/>
      <c r="E20" s="2029"/>
      <c r="F20" s="2029"/>
      <c r="G20" s="2029"/>
      <c r="H20" s="2029"/>
      <c r="I20" s="2029"/>
      <c r="J20" s="2029"/>
      <c r="K20" s="2029"/>
      <c r="L20" s="2337"/>
      <c r="M20" s="2363"/>
      <c r="N20" s="2363"/>
      <c r="O20" s="1743" t="s">
        <v>412</v>
      </c>
      <c r="P20" s="1760"/>
      <c r="Q20" s="1769"/>
      <c r="R20" s="1769"/>
      <c r="S20" s="1127"/>
      <c r="Z20" s="1765"/>
      <c r="AB20" s="1765"/>
      <c r="AH20" s="1765"/>
      <c r="AJ20" s="1765"/>
      <c r="AN20" s="2034"/>
      <c r="AO20" s="2034"/>
      <c r="AP20" s="2034"/>
      <c r="AQ20" s="2034"/>
      <c r="AR20" s="2034"/>
      <c r="AS20" s="1764">
        <v>0</v>
      </c>
    </row>
    <row s="20210"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210" customFormat="1" customHeight="1" ht="14.25" hidden="1">
      <c r="A22" s="2029"/>
      <c r="B22" s="2029"/>
      <c r="C22" s="2029"/>
      <c r="D22" s="2029"/>
      <c r="E22" s="2029"/>
      <c r="F22" s="2029"/>
      <c r="G22" s="2029"/>
      <c r="H22" s="2029"/>
      <c r="I22" s="2029"/>
      <c r="J22" s="2029"/>
      <c r="K22" s="2029"/>
      <c r="L22" s="2337"/>
      <c r="M22" s="2363"/>
      <c r="N22" s="2363"/>
      <c r="O22" s="1708" t="s">
        <v>413</v>
      </c>
      <c r="P22" s="1760"/>
      <c r="Q22" s="1769"/>
      <c r="R22" s="1769"/>
      <c r="S22" s="1127"/>
      <c r="T22" s="1764" t="s">
        <v>414</v>
      </c>
      <c r="AA22" s="993" t="s">
        <v>415</v>
      </c>
      <c r="AC22" s="993" t="s">
        <v>416</v>
      </c>
      <c r="AD22" s="1764" t="s">
        <v>414</v>
      </c>
      <c r="AI22" s="993" t="s">
        <v>417</v>
      </c>
      <c r="AK22" s="993" t="s">
        <v>416</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0337"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0337" customFormat="1" customHeight="1" ht="18.75" hidden="1">
      <c r="A30" s="1646"/>
      <c r="B30" s="1646"/>
      <c r="C30" s="1646"/>
      <c r="D30" s="1646"/>
      <c r="E30" s="1646"/>
      <c r="F30" s="1646"/>
      <c r="G30" s="1646"/>
      <c r="H30" s="1646"/>
      <c r="I30" s="1646"/>
      <c r="J30" s="1646"/>
      <c r="K30" s="1646"/>
      <c r="L30" s="1778"/>
      <c r="M30" s="1646"/>
      <c r="N30" s="1646"/>
      <c r="O30" s="1646"/>
      <c r="S30" s="2648" t="s">
        <v>418</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0337" customFormat="1" customHeight="1" ht="18.75" hidden="1">
      <c r="A31" s="1646"/>
      <c r="B31" s="1646"/>
      <c r="C31" s="1646"/>
      <c r="D31" s="1646"/>
      <c r="E31" s="1646"/>
      <c r="F31" s="1646"/>
      <c r="G31" s="1646"/>
      <c r="H31" s="1646"/>
      <c r="I31" s="1646"/>
      <c r="J31" s="1646"/>
      <c r="K31" s="1646"/>
      <c r="L31" s="1778"/>
      <c r="M31" s="1646"/>
      <c r="N31" s="1646"/>
      <c r="O31" s="1646"/>
      <c r="S31" s="2648" t="s">
        <v>419</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0337"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0337" customFormat="1" customHeight="1" ht="18.75" hidden="1">
      <c r="A34" s="1646"/>
      <c r="B34" s="1646"/>
      <c r="C34" s="1646"/>
      <c r="D34" s="1646"/>
      <c r="E34" s="1646"/>
      <c r="F34" s="1646"/>
      <c r="G34" s="1646"/>
      <c r="H34" s="1646"/>
      <c r="I34" s="1646"/>
      <c r="J34" s="1646"/>
      <c r="K34" s="1646"/>
      <c r="L34" s="1778"/>
      <c r="M34" s="1646"/>
      <c r="N34" s="1646"/>
      <c r="O34" s="1646"/>
      <c r="S34" s="2648" t="s">
        <v>420</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0337" customFormat="1" customHeight="1" ht="18.75" hidden="1">
      <c r="A35" s="1646"/>
      <c r="B35" s="1646"/>
      <c r="C35" s="1646"/>
      <c r="D35" s="1646"/>
      <c r="E35" s="1646"/>
      <c r="F35" s="1646"/>
      <c r="G35" s="1646"/>
      <c r="H35" s="1646"/>
      <c r="I35" s="1646"/>
      <c r="J35" s="1646"/>
      <c r="K35" s="1646"/>
      <c r="L35" s="1778"/>
      <c r="M35" s="1646"/>
      <c r="N35" s="1646"/>
      <c r="O35" s="1646"/>
      <c r="S35" s="2648" t="s">
        <v>421</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0337"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422</v>
      </c>
      <c r="AD36" s="2033"/>
      <c r="AE36" s="2033"/>
      <c r="AF36" s="2033"/>
      <c r="AG36" s="2033"/>
      <c r="AH36" s="2033"/>
      <c r="AI36" s="2033"/>
      <c r="AJ36" s="2033"/>
      <c r="AK36" s="2040" t="s">
        <v>422</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2029">
        <v>14</v>
      </c>
    </row>
    <row customHeight="1" ht="14.699999999999998">
      <c r="Q39" s="774"/>
      <c r="R39" s="774"/>
      <c r="S39" s="2671" t="s">
        <v>88</v>
      </c>
      <c r="T39" s="2607" t="s">
        <v>423</v>
      </c>
      <c r="U39" s="735"/>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2029">
        <v>14</v>
      </c>
    </row>
    <row customHeight="1" ht="35.699999999999996">
      <c r="Q40" s="774"/>
      <c r="R40" s="774"/>
      <c r="S40" s="2671"/>
      <c r="T40" s="2607"/>
      <c r="U40" s="1429"/>
      <c r="V40" s="2658" t="s">
        <v>428</v>
      </c>
      <c r="W40" s="2681" t="s">
        <v>429</v>
      </c>
      <c r="X40" s="2660" t="s">
        <v>430</v>
      </c>
      <c r="Y40" s="2661"/>
      <c r="Z40" s="2660" t="s">
        <v>444</v>
      </c>
      <c r="AA40" s="2667"/>
      <c r="AB40" s="2661"/>
      <c r="AC40" s="2676"/>
      <c r="AD40" s="2658" t="s">
        <v>428</v>
      </c>
      <c r="AE40" s="2681" t="s">
        <v>429</v>
      </c>
      <c r="AF40" s="2660" t="s">
        <v>430</v>
      </c>
      <c r="AG40" s="2661"/>
      <c r="AH40" s="2660" t="s">
        <v>431</v>
      </c>
      <c r="AI40" s="2667"/>
      <c r="AJ40" s="2661"/>
      <c r="AK40" s="2676"/>
      <c r="AL40" s="2679"/>
      <c r="AM40" s="2525"/>
      <c r="AS40" s="2029">
        <v>34</v>
      </c>
    </row>
    <row customHeight="1" ht="35.699999999999996">
      <c r="A41" s="1664"/>
      <c r="B41" s="1664" t="s">
        <v>132</v>
      </c>
      <c r="C41" s="1664" t="s">
        <v>133</v>
      </c>
      <c r="D41" s="1664" t="s">
        <v>134</v>
      </c>
      <c r="E41" s="1708" t="s">
        <v>432</v>
      </c>
      <c r="F41" s="1708" t="s">
        <v>433</v>
      </c>
      <c r="G41" s="1708" t="s">
        <v>434</v>
      </c>
      <c r="H41" s="1708" t="s">
        <v>435</v>
      </c>
      <c r="I41" s="1708" t="s">
        <v>436</v>
      </c>
      <c r="J41" s="1708" t="s">
        <v>437</v>
      </c>
      <c r="K41" s="1708" t="s">
        <v>438</v>
      </c>
      <c r="L41" s="1708" t="s">
        <v>413</v>
      </c>
      <c r="Q41" s="774"/>
      <c r="R41" s="774"/>
      <c r="S41" s="2671"/>
      <c r="T41" s="2607"/>
      <c r="U41" s="700"/>
      <c r="V41" s="2659"/>
      <c r="W41" s="2682"/>
      <c r="X41" s="2336" t="s">
        <v>439</v>
      </c>
      <c r="Y41" s="2336" t="s">
        <v>440</v>
      </c>
      <c r="Z41" s="2336" t="s">
        <v>441</v>
      </c>
      <c r="AA41" s="2668" t="s">
        <v>442</v>
      </c>
      <c r="AB41" s="2669"/>
      <c r="AC41" s="2677"/>
      <c r="AD41" s="2659"/>
      <c r="AE41" s="2682"/>
      <c r="AF41" s="2336" t="s">
        <v>439</v>
      </c>
      <c r="AG41" s="2336" t="s">
        <v>440</v>
      </c>
      <c r="AH41" s="2336" t="s">
        <v>441</v>
      </c>
      <c r="AI41" s="2668" t="s">
        <v>442</v>
      </c>
      <c r="AJ41" s="2669"/>
      <c r="AK41" s="2677"/>
      <c r="AL41" s="2680"/>
      <c r="AM41" s="2525"/>
      <c r="AS41" s="2029">
        <v>34</v>
      </c>
    </row>
    <row s="20729"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106</v>
      </c>
      <c r="T42" s="1653" t="s">
        <v>107</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207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207</v>
      </c>
      <c r="B44" s="1665" t="s">
        <v>208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2022"/>
      <c r="AP44" s="2022" t="str">
        <f>IF(T44="","",T44)</f>
        <v>Территория действия тарифа</v>
      </c>
      <c r="AQ44" s="2022"/>
      <c r="AR44" s="2022"/>
      <c r="AS44" s="2029">
        <v>21</v>
      </c>
    </row>
    <row customHeight="1" ht="24">
      <c r="A45" s="1665" t="s">
        <v>207</v>
      </c>
      <c r="B45" s="1665" t="s">
        <v>208</v>
      </c>
      <c r="C45" s="1665" t="s">
        <v>209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2022"/>
      <c r="AP45" s="2022" t="str">
        <f>IF(T45="","",T45)</f>
        <v>Наименование системы теплоснабжения </v>
      </c>
      <c r="AQ45" s="2022"/>
      <c r="AR45" s="2022"/>
      <c r="AS45" s="2029">
        <v>23</v>
      </c>
    </row>
    <row customHeight="1" ht="22.049999999999997">
      <c r="A46" s="1665" t="s">
        <v>207</v>
      </c>
      <c r="B46" s="1665" t="s">
        <v>208</v>
      </c>
      <c r="C46" s="1665" t="s">
        <v>209</v>
      </c>
      <c r="D46" s="1665" t="s">
        <v>210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2022"/>
      <c r="AP46" s="2022" t="str">
        <f>IF(T46="","",T46)</f>
        <v>Источник тепловой энергии  </v>
      </c>
      <c r="AQ46" s="2022"/>
      <c r="AR46" s="2022"/>
      <c r="AS46" s="2029">
        <v>21</v>
      </c>
    </row>
    <row customHeight="1" ht="49.5">
      <c r="A47" s="1665" t="s">
        <v>207</v>
      </c>
      <c r="B47" s="1665" t="s">
        <v>208</v>
      </c>
      <c r="C47" s="1665" t="s">
        <v>209</v>
      </c>
      <c r="D47" s="1665" t="s">
        <v>210</v>
      </c>
      <c r="E47" s="2688"/>
      <c r="F47" s="2688"/>
      <c r="G47" s="2688"/>
      <c r="H47" s="2688"/>
      <c r="I47" s="2525" t="str">
        <f>S46&amp;".1"</f>
        <v>....1</v>
      </c>
      <c r="J47" s="1665"/>
      <c r="K47" s="1665"/>
      <c r="L47" s="1708" t="s">
        <v>398</v>
      </c>
      <c r="P47" s="2655">
        <v>1</v>
      </c>
      <c r="Q47" s="2352"/>
      <c r="R47" s="754"/>
      <c r="S47" s="2356" t="str">
        <f>$I47</f>
        <v>....1</v>
      </c>
      <c r="T47" s="683" t="s">
        <v>399</v>
      </c>
      <c r="U47" s="698"/>
      <c r="V47" s="2643"/>
      <c r="W47" s="2644"/>
      <c r="X47" s="2644"/>
      <c r="Y47" s="2644"/>
      <c r="Z47" s="2644"/>
      <c r="AA47" s="2644"/>
      <c r="AB47" s="2644"/>
      <c r="AC47" s="2645"/>
      <c r="AD47" s="2643"/>
      <c r="AE47" s="2644"/>
      <c r="AF47" s="2644"/>
      <c r="AG47" s="2644"/>
      <c r="AH47" s="2644"/>
      <c r="AI47" s="2644"/>
      <c r="AJ47" s="2644"/>
      <c r="AK47" s="2644"/>
      <c r="AL47" s="2645"/>
      <c r="AM47" s="1656" t="s">
        <v>400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207</v>
      </c>
      <c r="B48" s="1665" t="s">
        <v>208</v>
      </c>
      <c r="C48" s="1665" t="s">
        <v>209</v>
      </c>
      <c r="D48" s="1665" t="s">
        <v>210</v>
      </c>
      <c r="E48" s="2688"/>
      <c r="F48" s="2688"/>
      <c r="G48" s="2688"/>
      <c r="H48" s="2688"/>
      <c r="I48" s="2499"/>
      <c r="J48" s="2525" t="str">
        <f>I47&amp;".1"</f>
        <v>....1.1</v>
      </c>
      <c r="K48" s="1665"/>
      <c r="L48" s="1708" t="s">
        <v>401</v>
      </c>
      <c r="P48" s="2655"/>
      <c r="Q48" s="2655">
        <v>1</v>
      </c>
      <c r="R48" s="755"/>
      <c r="S48" s="2356" t="str">
        <f>$J48</f>
        <v>....1.1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2022"/>
      <c r="AP48" s="2022" t="str">
        <f>IF(T48="","",T48)</f>
        <v>Группа потребителей</v>
      </c>
      <c r="AQ48" s="2022"/>
      <c r="AR48" s="2022"/>
      <c r="AS48" s="2029">
        <v>21</v>
      </c>
    </row>
    <row customHeight="1" ht="22.049999999999997">
      <c r="A49" s="1665" t="s">
        <v>207</v>
      </c>
      <c r="B49" s="1665" t="s">
        <v>208</v>
      </c>
      <c r="C49" s="1665" t="s">
        <v>209</v>
      </c>
      <c r="D49" s="1665" t="s">
        <v>210</v>
      </c>
      <c r="E49" s="2688"/>
      <c r="F49" s="2688"/>
      <c r="G49" s="2688"/>
      <c r="H49" s="2688"/>
      <c r="I49" s="2499"/>
      <c r="J49" s="2499"/>
      <c r="K49" s="2525" t="str">
        <f>J48&amp;".1"</f>
        <v>....1.1.1</v>
      </c>
      <c r="L49" s="1708" t="s">
        <v>404</v>
      </c>
      <c r="P49" s="2655"/>
      <c r="Q49" s="2655"/>
      <c r="R49" s="755">
        <v>1</v>
      </c>
      <c r="S49" s="2356" t="str">
        <f>$K49</f>
        <v>....1.1.1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405</v>
      </c>
      <c r="AN49" s="2034">
        <f>STRCHECKDATE(V50:AL50)</f>
      </c>
      <c r="AO49" s="2022"/>
      <c r="AP49" s="2022" t="str">
        <f>IF(T49="","",T49)</f>
        <v/>
      </c>
      <c r="AQ49" s="2022"/>
      <c r="AR49" s="2022"/>
      <c r="AS49" s="2029">
        <v>21</v>
      </c>
    </row>
    <row customHeight="1" ht="1.05">
      <c r="A50" s="1665" t="s">
        <v>207</v>
      </c>
      <c r="B50" s="1665" t="s">
        <v>208</v>
      </c>
      <c r="C50" s="1665" t="s">
        <v>209</v>
      </c>
      <c r="D50" s="1665" t="s">
        <v>210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207</v>
      </c>
      <c r="B51" s="1665" t="s">
        <v>208</v>
      </c>
      <c r="C51" s="1665" t="s">
        <v>209</v>
      </c>
      <c r="D51" s="1665" t="s">
        <v>210</v>
      </c>
      <c r="E51" s="2688"/>
      <c r="F51" s="2688"/>
      <c r="G51" s="2688"/>
      <c r="H51" s="2688"/>
      <c r="I51" s="2499"/>
      <c r="J51" s="2525"/>
      <c r="K51" s="1665"/>
      <c r="L51" s="1708"/>
      <c r="P51" s="2655"/>
      <c r="Q51" s="2655"/>
      <c r="R51" s="754"/>
      <c r="S51" s="1676"/>
      <c r="T51" s="686" t="s">
        <v>406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207</v>
      </c>
      <c r="B52" s="1665" t="s">
        <v>208</v>
      </c>
      <c r="C52" s="1665" t="s">
        <v>209</v>
      </c>
      <c r="D52" s="1665" t="s">
        <v>210</v>
      </c>
      <c r="E52" s="2688"/>
      <c r="F52" s="2688"/>
      <c r="G52" s="2688"/>
      <c r="H52" s="2688"/>
      <c r="I52" s="2525"/>
      <c r="J52" s="1665"/>
      <c r="K52" s="1665"/>
      <c r="L52" s="1708"/>
      <c r="P52" s="2655"/>
      <c r="Q52" s="2352"/>
      <c r="R52" s="754"/>
      <c r="S52" s="1676"/>
      <c r="T52" s="685" t="s">
        <v>407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207</v>
      </c>
      <c r="B53" s="1665" t="s">
        <v>208</v>
      </c>
      <c r="C53" s="1665" t="s">
        <v>209</v>
      </c>
      <c r="D53" s="1665" t="s">
        <v>210</v>
      </c>
      <c r="E53" s="2688"/>
      <c r="F53" s="2688"/>
      <c r="G53" s="2688"/>
      <c r="H53" s="2687"/>
      <c r="I53" s="1665"/>
      <c r="J53" s="1665"/>
      <c r="K53" s="1665"/>
      <c r="L53" s="1708"/>
      <c r="M53" s="2008"/>
      <c r="N53" s="2008"/>
      <c r="O53" s="2033"/>
      <c r="P53" s="758"/>
      <c r="Q53" s="773"/>
      <c r="R53" s="753"/>
      <c r="S53" s="1676"/>
      <c r="T53" s="763" t="s">
        <v>408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211" customFormat="1" customHeight="1" ht="1.05">
      <c r="A54" s="1665" t="s">
        <v>207</v>
      </c>
      <c r="B54" s="1665" t="s">
        <v>208</v>
      </c>
      <c r="C54" s="1665" t="s">
        <v>209</v>
      </c>
      <c r="D54" s="2372"/>
      <c r="E54" s="2688"/>
      <c r="F54" s="2688"/>
      <c r="G54" s="2687"/>
      <c r="H54" s="2372"/>
      <c r="I54" s="2372"/>
      <c r="J54" s="2372"/>
      <c r="K54" s="2372"/>
      <c r="L54" s="1778"/>
      <c r="M54" s="2008"/>
      <c r="N54" s="2008"/>
      <c r="O54" s="203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0211" customFormat="1" customHeight="1" ht="1.05">
      <c r="A55" s="1665" t="s">
        <v>207</v>
      </c>
      <c r="B55" s="1665" t="s">
        <v>208</v>
      </c>
      <c r="C55" s="2372"/>
      <c r="D55" s="2372"/>
      <c r="E55" s="2688"/>
      <c r="F55" s="2687"/>
      <c r="G55" s="2372"/>
      <c r="H55" s="2372"/>
      <c r="I55" s="2372"/>
      <c r="J55" s="2372"/>
      <c r="K55" s="2372"/>
      <c r="L55" s="1778"/>
      <c r="M55" s="2373"/>
      <c r="N55" s="2373"/>
      <c r="O55" s="2033"/>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0211" customFormat="1" customHeight="1" ht="1.05">
      <c r="A56" s="1665" t="s">
        <v>207</v>
      </c>
      <c r="B56" s="1665"/>
      <c r="C56" s="1665"/>
      <c r="D56" s="1665"/>
      <c r="E56" s="2687"/>
      <c r="F56" s="1665"/>
      <c r="G56" s="1665"/>
      <c r="H56" s="1665"/>
      <c r="I56" s="1665"/>
      <c r="J56" s="1665"/>
      <c r="K56" s="1665"/>
      <c r="L56" s="1708"/>
      <c r="M56" s="2373"/>
      <c r="N56" s="2373"/>
      <c r="O56" s="2033"/>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0211"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CC5E1-E192-4202-4EBB-E70A6835DE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1.00390625" customWidth="1"/>
    <col min="21" max="21" style="20133" width="0.7109375" hidden="1" customWidth="1"/>
    <col min="22" max="22" style="20133" width="1.7109375" hidden="1" customWidth="1"/>
    <col min="23" max="23" style="20133" width="24.7109375" hidden="1" customWidth="1"/>
    <col min="24" max="25" style="20133" width="0.14062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0.140625" customWidth="1"/>
    <col min="31" max="31" style="20133" width="24.00390625" customWidth="1"/>
    <col min="32" max="33" style="20133" width="0.14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398</v>
      </c>
      <c r="M6" s="935"/>
      <c r="P6" s="2655">
        <v>1</v>
      </c>
      <c r="Q6" s="1729"/>
      <c r="R6" s="754"/>
      <c r="S6" s="1734">
        <f>$I6</f>
      </c>
      <c r="T6" s="683" t="s">
        <v>399</v>
      </c>
      <c r="U6" s="698"/>
      <c r="V6" s="2643"/>
      <c r="W6" s="2644"/>
      <c r="X6" s="2644"/>
      <c r="Y6" s="2644"/>
      <c r="Z6" s="2644"/>
      <c r="AA6" s="2644"/>
      <c r="AB6" s="2644"/>
      <c r="AC6" s="2645"/>
      <c r="AD6" s="2643"/>
      <c r="AE6" s="2644"/>
      <c r="AF6" s="2644"/>
      <c r="AG6" s="2644"/>
      <c r="AH6" s="2644"/>
      <c r="AI6" s="2644"/>
      <c r="AJ6" s="2644"/>
      <c r="AK6" s="2644"/>
      <c r="AL6" s="2645"/>
      <c r="AM6" s="1656" t="s">
        <v>400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401</v>
      </c>
      <c r="M7" s="935"/>
      <c r="N7" s="1764"/>
      <c r="P7" s="2655"/>
      <c r="Q7" s="2655">
        <v>1</v>
      </c>
      <c r="R7" s="755"/>
      <c r="S7" s="1734">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404</v>
      </c>
      <c r="M8" s="935"/>
      <c r="N8" s="1764"/>
      <c r="O8" s="1764"/>
      <c r="P8" s="2655"/>
      <c r="Q8" s="2655"/>
      <c r="R8" s="755">
        <v>1</v>
      </c>
      <c r="S8" s="1734">
        <f>$K8</f>
      </c>
      <c r="T8" s="1745"/>
      <c r="U8" s="698"/>
      <c r="V8" s="723"/>
      <c r="W8" s="1149"/>
      <c r="X8" s="723"/>
      <c r="Y8" s="782"/>
      <c r="Z8" s="2663"/>
      <c r="AA8" s="2505" t="s">
        <v>65</v>
      </c>
      <c r="AB8" s="2663"/>
      <c r="AC8" s="2505" t="s">
        <v>65</v>
      </c>
      <c r="AD8" s="723"/>
      <c r="AE8" s="1149"/>
      <c r="AF8" s="723"/>
      <c r="AG8" s="782"/>
      <c r="AH8" s="2663"/>
      <c r="AI8" s="2505" t="s">
        <v>65</v>
      </c>
      <c r="AJ8" s="2663"/>
      <c r="AK8" s="2505" t="s">
        <v>65</v>
      </c>
      <c r="AL8" s="723"/>
      <c r="AM8" s="2651" t="s">
        <v>405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406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407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408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211"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1"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1"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65</v>
      </c>
      <c r="AJ17" s="2665"/>
      <c r="AK17" s="2666" t="s">
        <v>65</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10" customFormat="1" customHeight="1" ht="22.5" hidden="1">
      <c r="L20" s="1727"/>
      <c r="M20" s="1760"/>
      <c r="N20" s="1760"/>
      <c r="O20" s="1765" t="s">
        <v>412</v>
      </c>
      <c r="P20" s="1760"/>
      <c r="Q20" s="1769"/>
      <c r="R20" s="1769"/>
      <c r="S20" s="1127"/>
      <c r="Z20" s="1765"/>
      <c r="AB20" s="1765"/>
      <c r="AC20" s="1764"/>
      <c r="AH20" s="1765"/>
      <c r="AJ20" s="1765"/>
      <c r="AK20" s="1764"/>
      <c r="AN20" s="909"/>
      <c r="AO20" s="909"/>
      <c r="AP20" s="909"/>
      <c r="AQ20" s="909"/>
      <c r="AR20" s="909"/>
      <c r="AS20" s="1558">
        <v>0</v>
      </c>
    </row>
    <row s="20210" customFormat="1" customHeight="1" ht="14.25" hidden="1">
      <c r="L21" s="1727"/>
      <c r="M21" s="1760"/>
      <c r="N21" s="1760"/>
      <c r="O21" s="1760"/>
      <c r="P21" s="1760"/>
      <c r="Q21" s="1769"/>
      <c r="R21" s="1769"/>
      <c r="S21" s="1127"/>
      <c r="AC21" s="1764"/>
      <c r="AK21" s="1764"/>
      <c r="AN21" s="909"/>
      <c r="AO21" s="909"/>
      <c r="AP21" s="909"/>
      <c r="AQ21" s="909"/>
      <c r="AR21" s="909"/>
      <c r="AS21" s="1558">
        <v>0</v>
      </c>
    </row>
    <row s="20210" customFormat="1" customHeight="1" ht="33.75" hidden="1">
      <c r="L22" s="1727"/>
      <c r="M22" s="1760"/>
      <c r="N22" s="1760"/>
      <c r="O22" s="1762" t="s">
        <v>413</v>
      </c>
      <c r="P22" s="1760"/>
      <c r="Q22" s="1769"/>
      <c r="R22" s="1769"/>
      <c r="S22" s="1127"/>
      <c r="T22" s="1558" t="s">
        <v>414</v>
      </c>
      <c r="AA22" s="584" t="s">
        <v>415</v>
      </c>
      <c r="AC22" s="584" t="s">
        <v>416</v>
      </c>
      <c r="AD22" s="1558" t="s">
        <v>414</v>
      </c>
      <c r="AI22" s="584" t="s">
        <v>417</v>
      </c>
      <c r="AK22" s="584" t="s">
        <v>416</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7"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418</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7" customFormat="1" customHeight="1" ht="18.75" hidden="1">
      <c r="A31" s="1766"/>
      <c r="B31" s="1766"/>
      <c r="C31" s="1766"/>
      <c r="D31" s="1766"/>
      <c r="E31" s="1766"/>
      <c r="F31" s="1766"/>
      <c r="G31" s="1766"/>
      <c r="H31" s="1766"/>
      <c r="I31" s="1766"/>
      <c r="J31" s="1766"/>
      <c r="K31" s="1766"/>
      <c r="L31" s="1767"/>
      <c r="M31" s="1766"/>
      <c r="N31" s="1766"/>
      <c r="O31" s="1766"/>
      <c r="S31" s="2648" t="s">
        <v>419</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7"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7" customFormat="1" customHeight="1" ht="18.75" hidden="1">
      <c r="A34" s="1766"/>
      <c r="B34" s="1766"/>
      <c r="C34" s="1766"/>
      <c r="D34" s="1766"/>
      <c r="E34" s="1766"/>
      <c r="F34" s="1766"/>
      <c r="G34" s="1766"/>
      <c r="H34" s="1766"/>
      <c r="I34" s="1766"/>
      <c r="J34" s="1766"/>
      <c r="K34" s="1766"/>
      <c r="L34" s="1767"/>
      <c r="M34" s="1766"/>
      <c r="N34" s="1766"/>
      <c r="O34" s="1766"/>
      <c r="S34" s="2648" t="s">
        <v>420</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7" customFormat="1" customHeight="1" ht="18.75" hidden="1">
      <c r="A35" s="1766"/>
      <c r="B35" s="1766"/>
      <c r="C35" s="1766"/>
      <c r="D35" s="1766"/>
      <c r="E35" s="1766"/>
      <c r="F35" s="1766"/>
      <c r="G35" s="1766"/>
      <c r="H35" s="1766"/>
      <c r="I35" s="1766"/>
      <c r="J35" s="1766"/>
      <c r="K35" s="1766"/>
      <c r="L35" s="1767"/>
      <c r="M35" s="1766"/>
      <c r="N35" s="1766"/>
      <c r="O35" s="1766"/>
      <c r="S35" s="2648" t="s">
        <v>421</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7"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422</v>
      </c>
      <c r="AD36" s="724"/>
      <c r="AE36" s="724"/>
      <c r="AF36" s="724"/>
      <c r="AG36" s="724"/>
      <c r="AH36" s="724"/>
      <c r="AI36" s="724"/>
      <c r="AJ36" s="724"/>
      <c r="AK36" s="676" t="s">
        <v>422</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1553">
        <v>14</v>
      </c>
    </row>
    <row customHeight="1" ht="14.699999999999998">
      <c r="Q39" s="774"/>
      <c r="R39" s="774"/>
      <c r="S39" s="2671" t="s">
        <v>88</v>
      </c>
      <c r="T39" s="2607" t="s">
        <v>423</v>
      </c>
      <c r="U39" s="699"/>
      <c r="V39" s="2672" t="s">
        <v>424</v>
      </c>
      <c r="W39" s="2673"/>
      <c r="X39" s="2689"/>
      <c r="Y39" s="2689"/>
      <c r="Z39" s="2673"/>
      <c r="AA39" s="2673"/>
      <c r="AB39" s="2674"/>
      <c r="AC39" s="2675" t="s">
        <v>425</v>
      </c>
      <c r="AD39" s="2672" t="s">
        <v>424</v>
      </c>
      <c r="AE39" s="2673"/>
      <c r="AF39" s="2689"/>
      <c r="AG39" s="2689"/>
      <c r="AH39" s="2673"/>
      <c r="AI39" s="2673"/>
      <c r="AJ39" s="2674"/>
      <c r="AK39" s="2675" t="s">
        <v>426</v>
      </c>
      <c r="AL39" s="2678" t="s">
        <v>427</v>
      </c>
      <c r="AM39" s="2525"/>
      <c r="AS39" s="1553">
        <v>14</v>
      </c>
    </row>
    <row customHeight="1" ht="24">
      <c r="Q40" s="774"/>
      <c r="R40" s="774"/>
      <c r="S40" s="2671"/>
      <c r="T40" s="2607"/>
      <c r="U40" s="1429"/>
      <c r="V40" s="2690" t="s">
        <v>428</v>
      </c>
      <c r="W40" s="2692" t="s">
        <v>429</v>
      </c>
      <c r="X40" s="1774" t="s">
        <v>430</v>
      </c>
      <c r="Y40" s="1774"/>
      <c r="Z40" s="2667" t="s">
        <v>431</v>
      </c>
      <c r="AA40" s="2667"/>
      <c r="AB40" s="2661"/>
      <c r="AC40" s="2676"/>
      <c r="AD40" s="2690" t="s">
        <v>428</v>
      </c>
      <c r="AE40" s="2692" t="s">
        <v>429</v>
      </c>
      <c r="AF40" s="1774" t="s">
        <v>430</v>
      </c>
      <c r="AG40" s="1774"/>
      <c r="AH40" s="2667" t="s">
        <v>431</v>
      </c>
      <c r="AI40" s="2667"/>
      <c r="AJ40" s="2661"/>
      <c r="AK40" s="2676"/>
      <c r="AL40" s="2679"/>
      <c r="AM40" s="2525"/>
      <c r="AS40" s="1553">
        <v>23</v>
      </c>
    </row>
    <row s="20389" customFormat="1" customHeight="1" ht="24">
      <c r="A41" s="1768"/>
      <c r="B41" s="1768" t="s">
        <v>132</v>
      </c>
      <c r="C41" s="1768" t="s">
        <v>133</v>
      </c>
      <c r="D41" s="1768" t="s">
        <v>134</v>
      </c>
      <c r="E41" s="1762" t="s">
        <v>432</v>
      </c>
      <c r="F41" s="1762" t="s">
        <v>433</v>
      </c>
      <c r="G41" s="1762" t="s">
        <v>434</v>
      </c>
      <c r="H41" s="1762" t="s">
        <v>435</v>
      </c>
      <c r="I41" s="1762" t="s">
        <v>436</v>
      </c>
      <c r="J41" s="1762" t="s">
        <v>437</v>
      </c>
      <c r="K41" s="1762" t="s">
        <v>438</v>
      </c>
      <c r="L41" s="1762" t="s">
        <v>413</v>
      </c>
      <c r="M41" s="1760"/>
      <c r="N41" s="1760"/>
      <c r="O41" s="1760"/>
      <c r="P41" s="1726"/>
      <c r="Q41" s="774"/>
      <c r="R41" s="774"/>
      <c r="S41" s="2671"/>
      <c r="T41" s="2607"/>
      <c r="U41" s="700"/>
      <c r="V41" s="2691"/>
      <c r="W41" s="2693"/>
      <c r="X41" s="1771" t="s">
        <v>439</v>
      </c>
      <c r="Y41" s="1771" t="s">
        <v>440</v>
      </c>
      <c r="Z41" s="1732" t="s">
        <v>441</v>
      </c>
      <c r="AA41" s="2668" t="s">
        <v>442</v>
      </c>
      <c r="AB41" s="2669"/>
      <c r="AC41" s="2677"/>
      <c r="AD41" s="2691"/>
      <c r="AE41" s="2693"/>
      <c r="AF41" s="1771" t="s">
        <v>439</v>
      </c>
      <c r="AG41" s="1771" t="s">
        <v>440</v>
      </c>
      <c r="AH41" s="1732" t="s">
        <v>441</v>
      </c>
      <c r="AI41" s="2668" t="s">
        <v>442</v>
      </c>
      <c r="AJ41" s="2669"/>
      <c r="AK41" s="2677"/>
      <c r="AL41" s="2680"/>
      <c r="AM41" s="2525"/>
      <c r="AN41" s="909"/>
      <c r="AO41" s="898"/>
      <c r="AP41" s="898"/>
      <c r="AQ41" s="898"/>
      <c r="AR41" s="898"/>
      <c r="AS41" s="980">
        <v>23</v>
      </c>
    </row>
    <row s="2072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106</v>
      </c>
      <c r="T42" s="1653" t="s">
        <v>107</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189</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189</v>
      </c>
      <c r="B44" s="1761" t="s">
        <v>190</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898"/>
      <c r="AP44" s="898" t="str">
        <f>IF(T44="","",T44)</f>
        <v>Территория действия тарифа</v>
      </c>
      <c r="AQ44" s="898"/>
      <c r="AR44" s="898"/>
      <c r="AS44" s="1553">
        <v>21</v>
      </c>
    </row>
    <row customHeight="1" ht="24">
      <c r="A45" s="1761" t="s">
        <v>189</v>
      </c>
      <c r="B45" s="1761" t="s">
        <v>190</v>
      </c>
      <c r="C45" s="1761" t="s">
        <v>191</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898"/>
      <c r="AP45" s="898" t="str">
        <f>IF(T45="","",T45)</f>
        <v>Наименование системы теплоснабжения </v>
      </c>
      <c r="AQ45" s="898"/>
      <c r="AR45" s="898"/>
      <c r="AS45" s="1553">
        <v>23</v>
      </c>
    </row>
    <row customHeight="1" ht="22.049999999999997">
      <c r="A46" s="1761" t="s">
        <v>189</v>
      </c>
      <c r="B46" s="1761" t="s">
        <v>190</v>
      </c>
      <c r="C46" s="1761" t="s">
        <v>191</v>
      </c>
      <c r="D46" s="1761" t="s">
        <v>192</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898"/>
      <c r="AP46" s="898" t="str">
        <f>IF(T46="","",T46)</f>
        <v>Источник тепловой энергии  </v>
      </c>
      <c r="AQ46" s="898"/>
      <c r="AR46" s="898"/>
      <c r="AS46" s="1553">
        <v>21</v>
      </c>
    </row>
    <row customHeight="1" ht="49.5">
      <c r="A47" s="1761" t="s">
        <v>189</v>
      </c>
      <c r="B47" s="1761" t="s">
        <v>190</v>
      </c>
      <c r="C47" s="1761" t="s">
        <v>191</v>
      </c>
      <c r="D47" s="1761" t="s">
        <v>192</v>
      </c>
      <c r="E47" s="2657"/>
      <c r="F47" s="2657"/>
      <c r="G47" s="2657"/>
      <c r="H47" s="2657"/>
      <c r="I47" s="2654" t="str">
        <f>S46&amp;".1"</f>
        <v>....1</v>
      </c>
      <c r="J47" s="1761"/>
      <c r="K47" s="1761"/>
      <c r="L47" s="1762" t="s">
        <v>398</v>
      </c>
      <c r="P47" s="2655">
        <v>1</v>
      </c>
      <c r="Q47" s="1729"/>
      <c r="R47" s="754"/>
      <c r="S47" s="1734" t="str">
        <f>$I47</f>
        <v>....1</v>
      </c>
      <c r="T47" s="683" t="s">
        <v>399</v>
      </c>
      <c r="U47" s="698"/>
      <c r="V47" s="2643"/>
      <c r="W47" s="2644"/>
      <c r="X47" s="2644"/>
      <c r="Y47" s="2644"/>
      <c r="Z47" s="2644"/>
      <c r="AA47" s="2644"/>
      <c r="AB47" s="2644"/>
      <c r="AC47" s="2645"/>
      <c r="AD47" s="2643"/>
      <c r="AE47" s="2644"/>
      <c r="AF47" s="2644"/>
      <c r="AG47" s="2644"/>
      <c r="AH47" s="2644"/>
      <c r="AI47" s="2644"/>
      <c r="AJ47" s="2644"/>
      <c r="AK47" s="2644"/>
      <c r="AL47" s="2645"/>
      <c r="AM47" s="1656" t="s">
        <v>400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189</v>
      </c>
      <c r="B48" s="1761" t="s">
        <v>190</v>
      </c>
      <c r="C48" s="1761" t="s">
        <v>191</v>
      </c>
      <c r="D48" s="1761" t="s">
        <v>192</v>
      </c>
      <c r="E48" s="2657"/>
      <c r="F48" s="2657"/>
      <c r="G48" s="2657"/>
      <c r="H48" s="2657"/>
      <c r="I48" s="2684"/>
      <c r="J48" s="2654" t="str">
        <f>I47&amp;".1"</f>
        <v>....1.1</v>
      </c>
      <c r="K48" s="1761"/>
      <c r="L48" s="1762" t="s">
        <v>401</v>
      </c>
      <c r="P48" s="2655"/>
      <c r="Q48" s="2655">
        <v>1</v>
      </c>
      <c r="R48" s="755"/>
      <c r="S48" s="1734" t="str">
        <f>$J48</f>
        <v>....1.1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898"/>
      <c r="AP48" s="898" t="str">
        <f>IF(T48="","",T48)</f>
        <v>Группа потребителей</v>
      </c>
      <c r="AQ48" s="898"/>
      <c r="AR48" s="898"/>
      <c r="AS48" s="1553">
        <v>21</v>
      </c>
    </row>
    <row customHeight="1" ht="22.049999999999997">
      <c r="A49" s="1761" t="s">
        <v>189</v>
      </c>
      <c r="B49" s="1761" t="s">
        <v>190</v>
      </c>
      <c r="C49" s="1761" t="s">
        <v>191</v>
      </c>
      <c r="D49" s="1761" t="s">
        <v>192</v>
      </c>
      <c r="E49" s="2657"/>
      <c r="F49" s="2657"/>
      <c r="G49" s="2657"/>
      <c r="H49" s="2657"/>
      <c r="I49" s="2684"/>
      <c r="J49" s="2684"/>
      <c r="K49" s="2654" t="str">
        <f>J48&amp;".1"</f>
        <v>....1.1.1</v>
      </c>
      <c r="L49" s="1762" t="s">
        <v>404</v>
      </c>
      <c r="P49" s="2655"/>
      <c r="Q49" s="2655"/>
      <c r="R49" s="755">
        <v>1</v>
      </c>
      <c r="S49" s="1734" t="str">
        <f>$K49</f>
        <v>....1.1.1</v>
      </c>
      <c r="T49" s="1745"/>
      <c r="U49" s="698"/>
      <c r="V49" s="723"/>
      <c r="W49" s="1149"/>
      <c r="X49" s="723"/>
      <c r="Y49" s="782"/>
      <c r="Z49" s="2663"/>
      <c r="AA49" s="2505" t="s">
        <v>65</v>
      </c>
      <c r="AB49" s="2663"/>
      <c r="AC49" s="2505" t="s">
        <v>65</v>
      </c>
      <c r="AD49" s="723"/>
      <c r="AE49" s="1149"/>
      <c r="AF49" s="723"/>
      <c r="AG49" s="782"/>
      <c r="AH49" s="2663"/>
      <c r="AI49" s="2505" t="s">
        <v>65</v>
      </c>
      <c r="AJ49" s="2685"/>
      <c r="AK49" s="2505" t="s">
        <v>65</v>
      </c>
      <c r="AL49" s="1746"/>
      <c r="AM49" s="2651" t="s">
        <v>405</v>
      </c>
      <c r="AN49" s="909">
        <f>STRCHECKDATE(V50:AL50)</f>
      </c>
      <c r="AO49" s="898"/>
      <c r="AP49" s="898" t="str">
        <f>IF(T49="","",T49)</f>
        <v/>
      </c>
      <c r="AQ49" s="898"/>
      <c r="AR49" s="898"/>
      <c r="AS49" s="1553">
        <v>21</v>
      </c>
    </row>
    <row customHeight="1" ht="1.05">
      <c r="A50" s="1761" t="s">
        <v>189</v>
      </c>
      <c r="B50" s="1761" t="s">
        <v>190</v>
      </c>
      <c r="C50" s="1761" t="s">
        <v>191</v>
      </c>
      <c r="D50" s="1761" t="s">
        <v>192</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189</v>
      </c>
      <c r="B51" s="1761" t="s">
        <v>190</v>
      </c>
      <c r="C51" s="1761" t="s">
        <v>191</v>
      </c>
      <c r="D51" s="1761" t="s">
        <v>192</v>
      </c>
      <c r="E51" s="2657"/>
      <c r="F51" s="2657"/>
      <c r="G51" s="2657"/>
      <c r="H51" s="2657"/>
      <c r="I51" s="2684"/>
      <c r="J51" s="2654"/>
      <c r="K51" s="1761"/>
      <c r="L51" s="1762"/>
      <c r="P51" s="2655"/>
      <c r="Q51" s="2655"/>
      <c r="R51" s="754"/>
      <c r="S51" s="1676"/>
      <c r="T51" s="686" t="s">
        <v>406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189</v>
      </c>
      <c r="B52" s="1761" t="s">
        <v>190</v>
      </c>
      <c r="C52" s="1761" t="s">
        <v>191</v>
      </c>
      <c r="D52" s="1761" t="s">
        <v>192</v>
      </c>
      <c r="E52" s="2657"/>
      <c r="F52" s="2657"/>
      <c r="G52" s="2657"/>
      <c r="H52" s="2657"/>
      <c r="I52" s="2654"/>
      <c r="J52" s="1761"/>
      <c r="K52" s="1761"/>
      <c r="L52" s="1762"/>
      <c r="P52" s="2655"/>
      <c r="Q52" s="1729"/>
      <c r="R52" s="754"/>
      <c r="S52" s="1676"/>
      <c r="T52" s="685" t="s">
        <v>407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189</v>
      </c>
      <c r="B53" s="1761" t="s">
        <v>190</v>
      </c>
      <c r="C53" s="1761" t="s">
        <v>191</v>
      </c>
      <c r="D53" s="1761" t="s">
        <v>192</v>
      </c>
      <c r="E53" s="2657"/>
      <c r="F53" s="2657"/>
      <c r="G53" s="2657"/>
      <c r="H53" s="2656"/>
      <c r="I53" s="1761"/>
      <c r="J53" s="1761"/>
      <c r="K53" s="1761"/>
      <c r="L53" s="1762"/>
      <c r="M53" s="1763"/>
      <c r="N53" s="1763"/>
      <c r="O53" s="935"/>
      <c r="P53" s="758"/>
      <c r="Q53" s="773"/>
      <c r="R53" s="753"/>
      <c r="S53" s="1676"/>
      <c r="T53" s="763" t="s">
        <v>408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211" customFormat="1" customHeight="1" ht="1.05">
      <c r="A54" s="1741" t="s">
        <v>189</v>
      </c>
      <c r="B54" s="1741" t="s">
        <v>190</v>
      </c>
      <c r="C54" s="1741" t="s">
        <v>191</v>
      </c>
      <c r="D54" s="1712"/>
      <c r="E54" s="2657"/>
      <c r="F54" s="2657"/>
      <c r="G54" s="2656"/>
      <c r="H54" s="1712"/>
      <c r="I54" s="1712"/>
      <c r="J54" s="1712"/>
      <c r="K54" s="1712"/>
      <c r="L54" s="1737"/>
      <c r="M54" s="1713"/>
      <c r="N54" s="171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1" customFormat="1" customHeight="1" ht="1.05">
      <c r="A55" s="1741" t="s">
        <v>189</v>
      </c>
      <c r="B55" s="1741" t="s">
        <v>190</v>
      </c>
      <c r="C55" s="1712"/>
      <c r="D55" s="1712"/>
      <c r="E55" s="2657"/>
      <c r="F55" s="2656"/>
      <c r="G55" s="1712"/>
      <c r="H55" s="1712"/>
      <c r="I55" s="1712"/>
      <c r="J55" s="1712"/>
      <c r="K55" s="1712"/>
      <c r="L55" s="1737"/>
      <c r="M55" s="1719"/>
      <c r="N55" s="171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1" customFormat="1" customHeight="1" ht="1.05">
      <c r="A56" s="1741" t="s">
        <v>189</v>
      </c>
      <c r="B56" s="1741"/>
      <c r="C56" s="1741"/>
      <c r="D56" s="1741"/>
      <c r="E56" s="2656"/>
      <c r="F56" s="1741"/>
      <c r="G56" s="1741"/>
      <c r="H56" s="1741"/>
      <c r="I56" s="1741"/>
      <c r="J56" s="1741"/>
      <c r="K56" s="1741"/>
      <c r="L56" s="1744"/>
      <c r="M56" s="1719"/>
      <c r="N56" s="1719"/>
      <c r="O56" s="916"/>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1"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F8ED2-EEC7-D242-7171-41E7619CE5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5" width="3.7109375" hidden="1" customWidth="1"/>
    <col min="17" max="18" style="20976" width="3.00390625" customWidth="1"/>
    <col min="19" max="19" style="20977" width="12.00390625" customWidth="1"/>
    <col min="20" max="20" style="20133" width="31.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398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401</v>
      </c>
      <c r="M7" s="935"/>
      <c r="N7" s="1764"/>
      <c r="P7" s="2655"/>
      <c r="Q7" s="2655">
        <v>1</v>
      </c>
      <c r="R7" s="755"/>
      <c r="S7" s="1734">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404</v>
      </c>
      <c r="M8" s="935"/>
      <c r="N8" s="1764"/>
      <c r="O8" s="1764"/>
      <c r="P8" s="2655"/>
      <c r="Q8" s="2655"/>
      <c r="R8" s="755">
        <v>1</v>
      </c>
      <c r="S8" s="1734">
        <f>$K8</f>
      </c>
      <c r="T8" s="1745"/>
      <c r="U8" s="698"/>
      <c r="V8" s="1149"/>
      <c r="W8" s="723"/>
      <c r="X8" s="1149"/>
      <c r="Y8" s="1655"/>
      <c r="Z8" s="2663"/>
      <c r="AA8" s="2505" t="s">
        <v>65</v>
      </c>
      <c r="AB8" s="2663"/>
      <c r="AC8" s="2505" t="s">
        <v>65</v>
      </c>
      <c r="AD8" s="1149"/>
      <c r="AE8" s="723"/>
      <c r="AF8" s="1149"/>
      <c r="AG8" s="1655"/>
      <c r="AH8" s="2663"/>
      <c r="AI8" s="2505" t="s">
        <v>65</v>
      </c>
      <c r="AJ8" s="2663"/>
      <c r="AK8" s="2505" t="s">
        <v>65</v>
      </c>
      <c r="AL8" s="723"/>
      <c r="AM8" s="2651" t="s">
        <v>405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406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407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211"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1"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1"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65</v>
      </c>
      <c r="AJ17" s="2665"/>
      <c r="AK17" s="2666" t="s">
        <v>65</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10" customFormat="1" customHeight="1" ht="22.5" hidden="1">
      <c r="L20" s="1727"/>
      <c r="M20" s="1760"/>
      <c r="N20" s="1760"/>
      <c r="O20" s="1765" t="s">
        <v>412</v>
      </c>
      <c r="P20" s="1760"/>
      <c r="Q20" s="1769"/>
      <c r="R20" s="1769"/>
      <c r="S20" s="1127"/>
      <c r="Z20" s="1765"/>
      <c r="AB20" s="1765"/>
      <c r="AC20" s="1764"/>
      <c r="AH20" s="1765"/>
      <c r="AJ20" s="1765"/>
      <c r="AK20" s="1764"/>
      <c r="AN20" s="909"/>
      <c r="AO20" s="909"/>
      <c r="AP20" s="909"/>
      <c r="AQ20" s="909"/>
      <c r="AR20" s="909"/>
      <c r="AS20" s="1558">
        <v>0</v>
      </c>
    </row>
    <row s="20210" customFormat="1" customHeight="1" ht="14.25" hidden="1">
      <c r="L21" s="1727"/>
      <c r="M21" s="1760"/>
      <c r="N21" s="1760"/>
      <c r="O21" s="1760"/>
      <c r="P21" s="1760"/>
      <c r="Q21" s="1769"/>
      <c r="R21" s="1769"/>
      <c r="S21" s="1127"/>
      <c r="AC21" s="1764"/>
      <c r="AK21" s="1764"/>
      <c r="AN21" s="909"/>
      <c r="AO21" s="909"/>
      <c r="AP21" s="909"/>
      <c r="AQ21" s="909"/>
      <c r="AR21" s="909"/>
      <c r="AS21" s="1558">
        <v>0</v>
      </c>
    </row>
    <row s="20210" customFormat="1" customHeight="1" ht="14.25" hidden="1">
      <c r="L22" s="1727"/>
      <c r="M22" s="1760"/>
      <c r="N22" s="1760"/>
      <c r="O22" s="1762" t="s">
        <v>413</v>
      </c>
      <c r="P22" s="1760"/>
      <c r="Q22" s="1769"/>
      <c r="R22" s="1769"/>
      <c r="S22" s="1127"/>
      <c r="T22" s="1558" t="s">
        <v>414</v>
      </c>
      <c r="AA22" s="584" t="s">
        <v>415</v>
      </c>
      <c r="AC22" s="584" t="s">
        <v>416</v>
      </c>
      <c r="AD22" s="1558" t="s">
        <v>414</v>
      </c>
      <c r="AI22" s="584" t="s">
        <v>417</v>
      </c>
      <c r="AK22" s="584" t="s">
        <v>416</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7"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418</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7" customFormat="1" customHeight="1" ht="18.75" hidden="1">
      <c r="A31" s="1766"/>
      <c r="B31" s="1766"/>
      <c r="C31" s="1766"/>
      <c r="D31" s="1766"/>
      <c r="E31" s="1766"/>
      <c r="F31" s="1766"/>
      <c r="G31" s="1766"/>
      <c r="H31" s="1766"/>
      <c r="I31" s="1766"/>
      <c r="J31" s="1766"/>
      <c r="K31" s="1766"/>
      <c r="L31" s="1767"/>
      <c r="M31" s="1766"/>
      <c r="N31" s="1766"/>
      <c r="O31" s="1766"/>
      <c r="S31" s="2648" t="s">
        <v>419</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7"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7" customFormat="1" customHeight="1" ht="18.75" hidden="1">
      <c r="A34" s="1766"/>
      <c r="B34" s="1766"/>
      <c r="C34" s="1766"/>
      <c r="D34" s="1766"/>
      <c r="E34" s="1766"/>
      <c r="F34" s="1766"/>
      <c r="G34" s="1766"/>
      <c r="H34" s="1766"/>
      <c r="I34" s="1766"/>
      <c r="J34" s="1766"/>
      <c r="K34" s="1766"/>
      <c r="L34" s="1767"/>
      <c r="M34" s="1766"/>
      <c r="N34" s="1766"/>
      <c r="O34" s="1766"/>
      <c r="S34" s="2648" t="s">
        <v>420</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7" customFormat="1" customHeight="1" ht="18.75" hidden="1">
      <c r="A35" s="1766"/>
      <c r="B35" s="1766"/>
      <c r="C35" s="1766"/>
      <c r="D35" s="1766"/>
      <c r="E35" s="1766"/>
      <c r="F35" s="1766"/>
      <c r="G35" s="1766"/>
      <c r="H35" s="1766"/>
      <c r="I35" s="1766"/>
      <c r="J35" s="1766"/>
      <c r="K35" s="1766"/>
      <c r="L35" s="1767"/>
      <c r="M35" s="1766"/>
      <c r="N35" s="1766"/>
      <c r="O35" s="1766"/>
      <c r="S35" s="2648" t="s">
        <v>421</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7"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422</v>
      </c>
      <c r="AD36" s="724"/>
      <c r="AE36" s="724"/>
      <c r="AF36" s="724"/>
      <c r="AG36" s="724"/>
      <c r="AH36" s="724"/>
      <c r="AI36" s="724"/>
      <c r="AJ36" s="724"/>
      <c r="AK36" s="676" t="s">
        <v>422</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1553">
        <v>14</v>
      </c>
    </row>
    <row customHeight="1" ht="14.699999999999998">
      <c r="Q39" s="774"/>
      <c r="R39" s="774"/>
      <c r="S39" s="2671" t="s">
        <v>88</v>
      </c>
      <c r="T39" s="2607" t="s">
        <v>423</v>
      </c>
      <c r="U39" s="699"/>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1553">
        <v>14</v>
      </c>
    </row>
    <row customHeight="1" ht="35.699999999999996">
      <c r="Q40" s="774"/>
      <c r="R40" s="774"/>
      <c r="S40" s="2671"/>
      <c r="T40" s="2607"/>
      <c r="U40" s="1429"/>
      <c r="V40" s="2658" t="s">
        <v>428</v>
      </c>
      <c r="W40" s="2681"/>
      <c r="X40" s="2660" t="s">
        <v>430</v>
      </c>
      <c r="Y40" s="2661"/>
      <c r="Z40" s="2660" t="s">
        <v>431</v>
      </c>
      <c r="AA40" s="2667"/>
      <c r="AB40" s="2661"/>
      <c r="AC40" s="2676"/>
      <c r="AD40" s="2658" t="s">
        <v>445</v>
      </c>
      <c r="AE40" s="2681"/>
      <c r="AF40" s="2660" t="s">
        <v>430</v>
      </c>
      <c r="AG40" s="2661"/>
      <c r="AH40" s="2660" t="s">
        <v>431</v>
      </c>
      <c r="AI40" s="2667"/>
      <c r="AJ40" s="2661"/>
      <c r="AK40" s="2676"/>
      <c r="AL40" s="2679"/>
      <c r="AM40" s="2525"/>
      <c r="AS40" s="1553">
        <v>34</v>
      </c>
    </row>
    <row customHeight="1" ht="35.699999999999996">
      <c r="A41" s="1768"/>
      <c r="B41" s="1768" t="s">
        <v>132</v>
      </c>
      <c r="C41" s="1768" t="s">
        <v>133</v>
      </c>
      <c r="D41" s="1768" t="s">
        <v>134</v>
      </c>
      <c r="E41" s="1762" t="s">
        <v>432</v>
      </c>
      <c r="F41" s="1762" t="s">
        <v>433</v>
      </c>
      <c r="G41" s="1762" t="s">
        <v>434</v>
      </c>
      <c r="H41" s="1762" t="s">
        <v>435</v>
      </c>
      <c r="I41" s="1762" t="s">
        <v>436</v>
      </c>
      <c r="J41" s="1762" t="s">
        <v>437</v>
      </c>
      <c r="K41" s="1762" t="s">
        <v>438</v>
      </c>
      <c r="L41" s="1762" t="s">
        <v>413</v>
      </c>
      <c r="Q41" s="774"/>
      <c r="R41" s="774"/>
      <c r="S41" s="2671"/>
      <c r="T41" s="2607"/>
      <c r="U41" s="700"/>
      <c r="V41" s="2659"/>
      <c r="W41" s="2682"/>
      <c r="X41" s="1620" t="s">
        <v>439</v>
      </c>
      <c r="Y41" s="1620" t="s">
        <v>440</v>
      </c>
      <c r="Z41" s="1736" t="s">
        <v>441</v>
      </c>
      <c r="AA41" s="2668" t="s">
        <v>442</v>
      </c>
      <c r="AB41" s="2669"/>
      <c r="AC41" s="2677"/>
      <c r="AD41" s="2659"/>
      <c r="AE41" s="2682"/>
      <c r="AF41" s="1620" t="s">
        <v>439</v>
      </c>
      <c r="AG41" s="1620" t="s">
        <v>440</v>
      </c>
      <c r="AH41" s="1736" t="s">
        <v>441</v>
      </c>
      <c r="AI41" s="2668" t="s">
        <v>442</v>
      </c>
      <c r="AJ41" s="2669"/>
      <c r="AK41" s="2677"/>
      <c r="AL41" s="2680"/>
      <c r="AM41" s="2525"/>
      <c r="AS41" s="1553">
        <v>34</v>
      </c>
    </row>
    <row s="2072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106</v>
      </c>
      <c r="T42" s="1653" t="s">
        <v>107</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165</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165</v>
      </c>
      <c r="B44" s="1761" t="s">
        <v>166</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898"/>
      <c r="AP44" s="898" t="str">
        <f>IF(T44="","",T44)</f>
        <v>Территория действия тарифа</v>
      </c>
      <c r="AQ44" s="898"/>
      <c r="AR44" s="898"/>
      <c r="AS44" s="1553">
        <v>21</v>
      </c>
    </row>
    <row customHeight="1" ht="24">
      <c r="A45" s="1761" t="s">
        <v>165</v>
      </c>
      <c r="B45" s="1761" t="s">
        <v>166</v>
      </c>
      <c r="C45" s="1761" t="s">
        <v>167</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898"/>
      <c r="AP45" s="898" t="str">
        <f>IF(T45="","",T45)</f>
        <v>Наименование системы теплоснабжения </v>
      </c>
      <c r="AQ45" s="898"/>
      <c r="AR45" s="898"/>
      <c r="AS45" s="1553">
        <v>23</v>
      </c>
    </row>
    <row customHeight="1" ht="22.049999999999997">
      <c r="A46" s="1761" t="s">
        <v>165</v>
      </c>
      <c r="B46" s="1761" t="s">
        <v>166</v>
      </c>
      <c r="C46" s="1761" t="s">
        <v>167</v>
      </c>
      <c r="D46" s="1761" t="s">
        <v>168</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898"/>
      <c r="AP46" s="898" t="str">
        <f>IF(T46="","",T46)</f>
        <v>Источник тепловой энергии  </v>
      </c>
      <c r="AQ46" s="898"/>
      <c r="AR46" s="898"/>
      <c r="AS46" s="1553">
        <v>21</v>
      </c>
    </row>
    <row s="20211" customFormat="1" customHeight="1" ht="0">
      <c r="A47" s="1741" t="s">
        <v>165</v>
      </c>
      <c r="B47" s="1741" t="s">
        <v>166</v>
      </c>
      <c r="C47" s="1741" t="s">
        <v>167</v>
      </c>
      <c r="D47" s="1741" t="s">
        <v>168</v>
      </c>
      <c r="E47" s="2657"/>
      <c r="F47" s="2657"/>
      <c r="G47" s="2657"/>
      <c r="H47" s="2657"/>
      <c r="I47" s="2654" t="str">
        <f>S46&amp;".1"</f>
        <v>....1</v>
      </c>
      <c r="J47" s="1741"/>
      <c r="K47" s="1741"/>
      <c r="L47" s="1744" t="s">
        <v>398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165</v>
      </c>
      <c r="B48" s="1761" t="s">
        <v>166</v>
      </c>
      <c r="C48" s="1761" t="s">
        <v>167</v>
      </c>
      <c r="D48" s="1761" t="s">
        <v>168</v>
      </c>
      <c r="E48" s="2657"/>
      <c r="F48" s="2657"/>
      <c r="G48" s="2657"/>
      <c r="H48" s="2657"/>
      <c r="I48" s="2684"/>
      <c r="J48" s="2654" t="str">
        <f>S46&amp;".1"</f>
        <v>....1</v>
      </c>
      <c r="K48" s="1761"/>
      <c r="L48" s="1762" t="s">
        <v>401</v>
      </c>
      <c r="P48" s="2655"/>
      <c r="Q48" s="2655">
        <v>1</v>
      </c>
      <c r="R48" s="755"/>
      <c r="S48" s="1734" t="str">
        <f>$J48</f>
        <v>....1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898"/>
      <c r="AP48" s="898" t="str">
        <f>IF(T48="","",T48)</f>
        <v>Группа потребителей</v>
      </c>
      <c r="AQ48" s="898"/>
      <c r="AR48" s="898"/>
      <c r="AS48" s="1553">
        <v>21</v>
      </c>
    </row>
    <row customHeight="1" ht="22.049999999999997">
      <c r="A49" s="1761" t="s">
        <v>165</v>
      </c>
      <c r="B49" s="1761" t="s">
        <v>166</v>
      </c>
      <c r="C49" s="1761" t="s">
        <v>167</v>
      </c>
      <c r="D49" s="1761" t="s">
        <v>168</v>
      </c>
      <c r="E49" s="2657"/>
      <c r="F49" s="2657"/>
      <c r="G49" s="2657"/>
      <c r="H49" s="2657"/>
      <c r="I49" s="2684"/>
      <c r="J49" s="2684"/>
      <c r="K49" s="2654" t="str">
        <f>J48&amp;".1"</f>
        <v>....1.1</v>
      </c>
      <c r="L49" s="1762" t="s">
        <v>404</v>
      </c>
      <c r="P49" s="2655"/>
      <c r="Q49" s="2655"/>
      <c r="R49" s="755">
        <v>1</v>
      </c>
      <c r="S49" s="1734" t="str">
        <f>$K49</f>
        <v>....1.1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446</v>
      </c>
      <c r="AN49" s="909">
        <f>STRCHECKDATE(V50:AL50)</f>
      </c>
      <c r="AO49" s="898"/>
      <c r="AP49" s="898" t="str">
        <f>IF(T49="","",T49)</f>
        <v/>
      </c>
      <c r="AQ49" s="898"/>
      <c r="AR49" s="898"/>
      <c r="AS49" s="1553">
        <v>21</v>
      </c>
    </row>
    <row customHeight="1" ht="1.05">
      <c r="A50" s="1761" t="s">
        <v>165</v>
      </c>
      <c r="B50" s="1761" t="s">
        <v>166</v>
      </c>
      <c r="C50" s="1761" t="s">
        <v>167</v>
      </c>
      <c r="D50" s="1761" t="s">
        <v>168</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165</v>
      </c>
      <c r="B51" s="1761" t="s">
        <v>166</v>
      </c>
      <c r="C51" s="1761" t="s">
        <v>167</v>
      </c>
      <c r="D51" s="1761" t="s">
        <v>168</v>
      </c>
      <c r="E51" s="2657"/>
      <c r="F51" s="2657"/>
      <c r="G51" s="2657"/>
      <c r="H51" s="2657"/>
      <c r="I51" s="2684"/>
      <c r="J51" s="2654"/>
      <c r="K51" s="1761"/>
      <c r="L51" s="1762"/>
      <c r="P51" s="2655"/>
      <c r="Q51" s="2655"/>
      <c r="R51" s="754"/>
      <c r="S51" s="1676"/>
      <c r="T51" s="685" t="s">
        <v>406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165</v>
      </c>
      <c r="B52" s="1761" t="s">
        <v>166</v>
      </c>
      <c r="C52" s="1761" t="s">
        <v>167</v>
      </c>
      <c r="D52" s="1761" t="s">
        <v>168</v>
      </c>
      <c r="E52" s="2657"/>
      <c r="F52" s="2657"/>
      <c r="G52" s="2657"/>
      <c r="H52" s="2657"/>
      <c r="I52" s="2654"/>
      <c r="J52" s="1761"/>
      <c r="K52" s="1761"/>
      <c r="L52" s="1762"/>
      <c r="P52" s="2655"/>
      <c r="Q52" s="1729"/>
      <c r="R52" s="754"/>
      <c r="S52" s="1676"/>
      <c r="T52" s="763" t="s">
        <v>407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165</v>
      </c>
      <c r="B53" s="1761" t="s">
        <v>166</v>
      </c>
      <c r="C53" s="1761" t="s">
        <v>167</v>
      </c>
      <c r="D53" s="1761" t="s">
        <v>168</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211" customFormat="1" customHeight="1" ht="1.05">
      <c r="A54" s="1741" t="s">
        <v>165</v>
      </c>
      <c r="B54" s="1741" t="s">
        <v>166</v>
      </c>
      <c r="C54" s="1741" t="s">
        <v>167</v>
      </c>
      <c r="D54" s="1712"/>
      <c r="E54" s="2657"/>
      <c r="F54" s="2657"/>
      <c r="G54" s="2656"/>
      <c r="H54" s="1712"/>
      <c r="I54" s="1712"/>
      <c r="J54" s="1712"/>
      <c r="K54" s="1712"/>
      <c r="L54" s="1737"/>
      <c r="M54" s="1713"/>
      <c r="N54" s="171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1" customFormat="1" customHeight="1" ht="1.05">
      <c r="A55" s="1741" t="s">
        <v>165</v>
      </c>
      <c r="B55" s="1741" t="s">
        <v>166</v>
      </c>
      <c r="C55" s="1712"/>
      <c r="D55" s="1712"/>
      <c r="E55" s="2657"/>
      <c r="F55" s="2656"/>
      <c r="G55" s="1712"/>
      <c r="H55" s="1712"/>
      <c r="I55" s="1712"/>
      <c r="J55" s="1712"/>
      <c r="K55" s="1712"/>
      <c r="L55" s="1737"/>
      <c r="M55" s="1719"/>
      <c r="N55" s="171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1" customFormat="1" customHeight="1" ht="1.05">
      <c r="A56" s="1741" t="s">
        <v>165</v>
      </c>
      <c r="B56" s="1741"/>
      <c r="C56" s="1741"/>
      <c r="D56" s="1741"/>
      <c r="E56" s="2656"/>
      <c r="F56" s="1741"/>
      <c r="G56" s="1741"/>
      <c r="H56" s="1741"/>
      <c r="I56" s="1741"/>
      <c r="J56" s="1741"/>
      <c r="K56" s="1741"/>
      <c r="L56" s="1744"/>
      <c r="M56" s="1719"/>
      <c r="N56" s="1719"/>
      <c r="O56" s="916"/>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1"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EBFD6-5B93-F9BF-C02C-C80198D718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5" width="3.7109375" hidden="1" customWidth="1"/>
    <col min="17" max="18" style="20976" width="3.00390625" customWidth="1"/>
    <col min="19" max="19" style="20977" width="12.00390625" customWidth="1"/>
    <col min="20" max="20" style="20133" width="31.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394</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395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396</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397</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398</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401</v>
      </c>
      <c r="M7" s="935"/>
      <c r="N7" s="1764"/>
      <c r="P7" s="2655"/>
      <c r="Q7" s="2655">
        <v>1</v>
      </c>
      <c r="R7" s="2040"/>
      <c r="S7" s="2405">
        <f>$J7</f>
      </c>
      <c r="T7" s="684" t="s">
        <v>402</v>
      </c>
      <c r="U7" s="698"/>
      <c r="V7" s="2703"/>
      <c r="W7" s="2703"/>
      <c r="X7" s="2703"/>
      <c r="Y7" s="2703"/>
      <c r="Z7" s="2703"/>
      <c r="AA7" s="2703"/>
      <c r="AB7" s="2703"/>
      <c r="AC7" s="2703"/>
      <c r="AD7" s="2703"/>
      <c r="AE7" s="2703"/>
      <c r="AF7" s="2703"/>
      <c r="AG7" s="2703"/>
      <c r="AH7" s="2703"/>
      <c r="AI7" s="2703"/>
      <c r="AJ7" s="2703"/>
      <c r="AK7" s="2703"/>
      <c r="AL7" s="2703"/>
      <c r="AM7" s="2408" t="s">
        <v>403</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404</v>
      </c>
      <c r="M8" s="935"/>
      <c r="N8" s="1764"/>
      <c r="O8" s="1764"/>
      <c r="P8" s="2655"/>
      <c r="Q8" s="2655"/>
      <c r="R8" s="755">
        <v>1</v>
      </c>
      <c r="S8" s="2407">
        <f>$K8</f>
      </c>
      <c r="T8" s="2412"/>
      <c r="U8" s="2413"/>
      <c r="V8" s="2414"/>
      <c r="W8" s="1747"/>
      <c r="X8" s="2414"/>
      <c r="Y8" s="2415"/>
      <c r="Z8" s="2704"/>
      <c r="AA8" s="2510" t="s">
        <v>65</v>
      </c>
      <c r="AB8" s="2704"/>
      <c r="AC8" s="2510" t="s">
        <v>65</v>
      </c>
      <c r="AD8" s="2414"/>
      <c r="AE8" s="1747"/>
      <c r="AF8" s="2414"/>
      <c r="AG8" s="2415"/>
      <c r="AH8" s="2704"/>
      <c r="AI8" s="2510" t="s">
        <v>65</v>
      </c>
      <c r="AJ8" s="2704"/>
      <c r="AK8" s="2510" t="s">
        <v>65</v>
      </c>
      <c r="AL8" s="1747"/>
      <c r="AM8" s="2651" t="s">
        <v>405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406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407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211"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1"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1"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65</v>
      </c>
      <c r="AJ17" s="2665"/>
      <c r="AK17" s="2666" t="s">
        <v>65</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10" customFormat="1" customHeight="1" ht="22.5" hidden="1">
      <c r="L20" s="1727"/>
      <c r="M20" s="1760"/>
      <c r="N20" s="1760"/>
      <c r="O20" s="1765" t="s">
        <v>412</v>
      </c>
      <c r="P20" s="1760"/>
      <c r="Q20" s="1769"/>
      <c r="R20" s="1769"/>
      <c r="S20" s="1127"/>
      <c r="Z20" s="1765"/>
      <c r="AB20" s="1765"/>
      <c r="AC20" s="1764"/>
      <c r="AH20" s="1765"/>
      <c r="AJ20" s="1765"/>
      <c r="AK20" s="1764"/>
      <c r="AN20" s="909"/>
      <c r="AO20" s="909"/>
      <c r="AP20" s="909"/>
      <c r="AQ20" s="909"/>
      <c r="AR20" s="909"/>
      <c r="AS20" s="1558">
        <v>0</v>
      </c>
    </row>
    <row s="20210" customFormat="1" customHeight="1" ht="14.25" hidden="1">
      <c r="L21" s="1727"/>
      <c r="M21" s="1760"/>
      <c r="N21" s="1760"/>
      <c r="O21" s="1760"/>
      <c r="P21" s="1760"/>
      <c r="Q21" s="1769"/>
      <c r="R21" s="1769"/>
      <c r="S21" s="1127"/>
      <c r="AC21" s="1764"/>
      <c r="AK21" s="1764"/>
      <c r="AN21" s="909"/>
      <c r="AO21" s="909"/>
      <c r="AP21" s="909"/>
      <c r="AQ21" s="909"/>
      <c r="AR21" s="909"/>
      <c r="AS21" s="1558">
        <v>0</v>
      </c>
    </row>
    <row s="20210" customFormat="1" customHeight="1" ht="14.25" hidden="1">
      <c r="L22" s="1727"/>
      <c r="M22" s="1760"/>
      <c r="N22" s="1760"/>
      <c r="O22" s="1762" t="s">
        <v>413</v>
      </c>
      <c r="P22" s="1760"/>
      <c r="Q22" s="1769"/>
      <c r="R22" s="1769"/>
      <c r="S22" s="1127"/>
      <c r="T22" s="1558" t="s">
        <v>414</v>
      </c>
      <c r="AA22" s="584" t="s">
        <v>415</v>
      </c>
      <c r="AC22" s="584" t="s">
        <v>416</v>
      </c>
      <c r="AD22" s="1558" t="s">
        <v>414</v>
      </c>
      <c r="AI22" s="584" t="s">
        <v>417</v>
      </c>
      <c r="AK22" s="584" t="s">
        <v>416</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7"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418</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7" customFormat="1" customHeight="1" ht="18.75" hidden="1">
      <c r="A31" s="1766"/>
      <c r="B31" s="1766"/>
      <c r="C31" s="1766"/>
      <c r="D31" s="1766"/>
      <c r="E31" s="1766"/>
      <c r="F31" s="1766"/>
      <c r="G31" s="1766"/>
      <c r="H31" s="1766"/>
      <c r="I31" s="1766"/>
      <c r="J31" s="1766"/>
      <c r="K31" s="1766"/>
      <c r="L31" s="1767"/>
      <c r="M31" s="1766"/>
      <c r="N31" s="1766"/>
      <c r="O31" s="1766"/>
      <c r="S31" s="2648" t="s">
        <v>419</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7"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7" customFormat="1" customHeight="1" ht="18.75" hidden="1">
      <c r="A34" s="1766"/>
      <c r="B34" s="1766"/>
      <c r="C34" s="1766"/>
      <c r="D34" s="1766"/>
      <c r="E34" s="1766"/>
      <c r="F34" s="1766"/>
      <c r="G34" s="1766"/>
      <c r="H34" s="1766"/>
      <c r="I34" s="1766"/>
      <c r="J34" s="1766"/>
      <c r="K34" s="1766"/>
      <c r="L34" s="1767"/>
      <c r="M34" s="1766"/>
      <c r="N34" s="1766"/>
      <c r="O34" s="1766"/>
      <c r="S34" s="2648" t="s">
        <v>420</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7" customFormat="1" customHeight="1" ht="18.75" hidden="1">
      <c r="A35" s="1766"/>
      <c r="B35" s="1766"/>
      <c r="C35" s="1766"/>
      <c r="D35" s="1766"/>
      <c r="E35" s="1766"/>
      <c r="F35" s="1766"/>
      <c r="G35" s="1766"/>
      <c r="H35" s="1766"/>
      <c r="I35" s="1766"/>
      <c r="J35" s="1766"/>
      <c r="K35" s="1766"/>
      <c r="L35" s="1767"/>
      <c r="M35" s="1766"/>
      <c r="N35" s="1766"/>
      <c r="O35" s="1766"/>
      <c r="S35" s="2648" t="s">
        <v>421</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7"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422</v>
      </c>
      <c r="AD36" s="724"/>
      <c r="AE36" s="724"/>
      <c r="AF36" s="724"/>
      <c r="AG36" s="724"/>
      <c r="AH36" s="724"/>
      <c r="AI36" s="724"/>
      <c r="AJ36" s="724"/>
      <c r="AK36" s="676" t="s">
        <v>422</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1553">
        <v>14</v>
      </c>
    </row>
    <row customHeight="1" ht="14.699999999999998">
      <c r="Q39" s="774"/>
      <c r="R39" s="774"/>
      <c r="S39" s="2671" t="s">
        <v>88</v>
      </c>
      <c r="T39" s="2607" t="s">
        <v>423</v>
      </c>
      <c r="U39" s="699"/>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1553">
        <v>14</v>
      </c>
    </row>
    <row customHeight="1" ht="35.699999999999996">
      <c r="Q40" s="774"/>
      <c r="R40" s="774"/>
      <c r="S40" s="2671"/>
      <c r="T40" s="2607"/>
      <c r="U40" s="1429"/>
      <c r="V40" s="2658" t="s">
        <v>428</v>
      </c>
      <c r="W40" s="2681"/>
      <c r="X40" s="2660" t="s">
        <v>430</v>
      </c>
      <c r="Y40" s="2661"/>
      <c r="Z40" s="2660" t="s">
        <v>431</v>
      </c>
      <c r="AA40" s="2667"/>
      <c r="AB40" s="2661"/>
      <c r="AC40" s="2676"/>
      <c r="AD40" s="2658" t="s">
        <v>445</v>
      </c>
      <c r="AE40" s="2681"/>
      <c r="AF40" s="2660" t="s">
        <v>430</v>
      </c>
      <c r="AG40" s="2661"/>
      <c r="AH40" s="2660" t="s">
        <v>431</v>
      </c>
      <c r="AI40" s="2667"/>
      <c r="AJ40" s="2661"/>
      <c r="AK40" s="2676"/>
      <c r="AL40" s="2679"/>
      <c r="AM40" s="2525"/>
      <c r="AS40" s="1553">
        <v>34</v>
      </c>
    </row>
    <row customHeight="1" ht="35.699999999999996">
      <c r="A41" s="1768"/>
      <c r="B41" s="1768" t="s">
        <v>132</v>
      </c>
      <c r="C41" s="1768" t="s">
        <v>133</v>
      </c>
      <c r="D41" s="1768" t="s">
        <v>134</v>
      </c>
      <c r="E41" s="1762" t="s">
        <v>432</v>
      </c>
      <c r="F41" s="1762" t="s">
        <v>433</v>
      </c>
      <c r="G41" s="1762" t="s">
        <v>434</v>
      </c>
      <c r="H41" s="1762" t="s">
        <v>435</v>
      </c>
      <c r="I41" s="1762" t="s">
        <v>436</v>
      </c>
      <c r="J41" s="1762" t="s">
        <v>437</v>
      </c>
      <c r="K41" s="1762" t="s">
        <v>438</v>
      </c>
      <c r="L41" s="1762" t="s">
        <v>413</v>
      </c>
      <c r="Q41" s="774"/>
      <c r="R41" s="774"/>
      <c r="S41" s="2671"/>
      <c r="T41" s="2607"/>
      <c r="U41" s="700"/>
      <c r="V41" s="2659"/>
      <c r="W41" s="2682"/>
      <c r="X41" s="1620" t="s">
        <v>439</v>
      </c>
      <c r="Y41" s="1620" t="s">
        <v>440</v>
      </c>
      <c r="Z41" s="1736" t="s">
        <v>441</v>
      </c>
      <c r="AA41" s="2668" t="s">
        <v>442</v>
      </c>
      <c r="AB41" s="2669"/>
      <c r="AC41" s="2677"/>
      <c r="AD41" s="2659"/>
      <c r="AE41" s="2682"/>
      <c r="AF41" s="1620" t="s">
        <v>439</v>
      </c>
      <c r="AG41" s="1620" t="s">
        <v>440</v>
      </c>
      <c r="AH41" s="1736" t="s">
        <v>441</v>
      </c>
      <c r="AI41" s="2668" t="s">
        <v>442</v>
      </c>
      <c r="AJ41" s="2669"/>
      <c r="AK41" s="2677"/>
      <c r="AL41" s="2680"/>
      <c r="AM41" s="2525"/>
      <c r="AS41" s="1553">
        <v>34</v>
      </c>
    </row>
    <row s="2072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106</v>
      </c>
      <c r="T42" s="1653" t="s">
        <v>107</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177</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177</v>
      </c>
      <c r="B44" s="1761" t="s">
        <v>178</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898"/>
      <c r="AP44" s="898" t="str">
        <f>IF(T44="","",T44)</f>
        <v>Территория действия тарифа</v>
      </c>
      <c r="AQ44" s="898"/>
      <c r="AR44" s="898"/>
      <c r="AS44" s="1553">
        <v>21</v>
      </c>
    </row>
    <row customHeight="1" ht="24">
      <c r="A45" s="1761" t="s">
        <v>177</v>
      </c>
      <c r="B45" s="1761" t="s">
        <v>178</v>
      </c>
      <c r="C45" s="1761" t="s">
        <v>179</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898"/>
      <c r="AP45" s="898" t="str">
        <f>IF(T45="","",T45)</f>
        <v>Наименование системы теплоснабжения </v>
      </c>
      <c r="AQ45" s="898"/>
      <c r="AR45" s="898"/>
      <c r="AS45" s="1553">
        <v>23</v>
      </c>
    </row>
    <row customHeight="1" ht="22.049999999999997">
      <c r="A46" s="1761" t="s">
        <v>177</v>
      </c>
      <c r="B46" s="1761" t="s">
        <v>178</v>
      </c>
      <c r="C46" s="1761" t="s">
        <v>179</v>
      </c>
      <c r="D46" s="1761" t="s">
        <v>180</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898"/>
      <c r="AP46" s="898" t="str">
        <f>IF(T46="","",T46)</f>
        <v>Источник тепловой энергии  </v>
      </c>
      <c r="AQ46" s="898"/>
      <c r="AR46" s="898"/>
      <c r="AS46" s="1553">
        <v>21</v>
      </c>
    </row>
    <row s="20211" customFormat="1" customHeight="1" ht="0">
      <c r="A47" s="1741" t="s">
        <v>177</v>
      </c>
      <c r="B47" s="1741" t="s">
        <v>178</v>
      </c>
      <c r="C47" s="1741" t="s">
        <v>179</v>
      </c>
      <c r="D47" s="1741" t="s">
        <v>180</v>
      </c>
      <c r="E47" s="2657"/>
      <c r="F47" s="2657"/>
      <c r="G47" s="2657"/>
      <c r="H47" s="2657"/>
      <c r="I47" s="2654" t="str">
        <f>S46&amp;".1"</f>
        <v>....1</v>
      </c>
      <c r="J47" s="1741"/>
      <c r="K47" s="1741"/>
      <c r="L47" s="1744" t="s">
        <v>398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177</v>
      </c>
      <c r="B48" s="1761" t="s">
        <v>178</v>
      </c>
      <c r="C48" s="1761" t="s">
        <v>179</v>
      </c>
      <c r="D48" s="1761" t="s">
        <v>180</v>
      </c>
      <c r="E48" s="2657"/>
      <c r="F48" s="2657"/>
      <c r="G48" s="2657"/>
      <c r="H48" s="2657"/>
      <c r="I48" s="2684"/>
      <c r="J48" s="2654" t="str">
        <f>S46&amp;".1"</f>
        <v>....1</v>
      </c>
      <c r="K48" s="1761"/>
      <c r="L48" s="1762" t="s">
        <v>401</v>
      </c>
      <c r="P48" s="2655"/>
      <c r="Q48" s="2655">
        <v>1</v>
      </c>
      <c r="R48" s="755"/>
      <c r="S48" s="1734" t="str">
        <f>$J48</f>
        <v>....1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898"/>
      <c r="AP48" s="898" t="str">
        <f>IF(T48="","",T48)</f>
        <v>Группа потребителей</v>
      </c>
      <c r="AQ48" s="898"/>
      <c r="AR48" s="898"/>
      <c r="AS48" s="1553">
        <v>21</v>
      </c>
    </row>
    <row customHeight="1" ht="22.049999999999997">
      <c r="A49" s="1761" t="s">
        <v>177</v>
      </c>
      <c r="B49" s="1761" t="s">
        <v>178</v>
      </c>
      <c r="C49" s="1761" t="s">
        <v>179</v>
      </c>
      <c r="D49" s="1761" t="s">
        <v>180</v>
      </c>
      <c r="E49" s="2657"/>
      <c r="F49" s="2657"/>
      <c r="G49" s="2657"/>
      <c r="H49" s="2657"/>
      <c r="I49" s="2684"/>
      <c r="J49" s="2684"/>
      <c r="K49" s="2654" t="str">
        <f>J48&amp;".1"</f>
        <v>....1.1</v>
      </c>
      <c r="L49" s="1762" t="s">
        <v>404</v>
      </c>
      <c r="P49" s="2655"/>
      <c r="Q49" s="2655"/>
      <c r="R49" s="755">
        <v>1</v>
      </c>
      <c r="S49" s="1734" t="str">
        <f>$K49</f>
        <v>....1.1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446</v>
      </c>
      <c r="AN49" s="909">
        <f>STRCHECKDATE(V50:AL50)</f>
      </c>
      <c r="AO49" s="898"/>
      <c r="AP49" s="898" t="str">
        <f>IF(T49="","",T49)</f>
        <v/>
      </c>
      <c r="AQ49" s="898"/>
      <c r="AR49" s="898"/>
      <c r="AS49" s="1553">
        <v>21</v>
      </c>
    </row>
    <row customHeight="1" ht="1.05">
      <c r="A50" s="1761" t="s">
        <v>177</v>
      </c>
      <c r="B50" s="1761" t="s">
        <v>178</v>
      </c>
      <c r="C50" s="1761" t="s">
        <v>179</v>
      </c>
      <c r="D50" s="1761" t="s">
        <v>180</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177</v>
      </c>
      <c r="B51" s="1761" t="s">
        <v>178</v>
      </c>
      <c r="C51" s="1761" t="s">
        <v>179</v>
      </c>
      <c r="D51" s="1761" t="s">
        <v>180</v>
      </c>
      <c r="E51" s="2657"/>
      <c r="F51" s="2657"/>
      <c r="G51" s="2657"/>
      <c r="H51" s="2657"/>
      <c r="I51" s="2684"/>
      <c r="J51" s="2654"/>
      <c r="K51" s="1761"/>
      <c r="L51" s="1762"/>
      <c r="P51" s="2655"/>
      <c r="Q51" s="2655"/>
      <c r="R51" s="754"/>
      <c r="S51" s="1676"/>
      <c r="T51" s="685" t="s">
        <v>406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177</v>
      </c>
      <c r="B52" s="1761" t="s">
        <v>178</v>
      </c>
      <c r="C52" s="1761" t="s">
        <v>179</v>
      </c>
      <c r="D52" s="1761" t="s">
        <v>180</v>
      </c>
      <c r="E52" s="2657"/>
      <c r="F52" s="2657"/>
      <c r="G52" s="2657"/>
      <c r="H52" s="2657"/>
      <c r="I52" s="2654"/>
      <c r="J52" s="1761"/>
      <c r="K52" s="1761"/>
      <c r="L52" s="1762"/>
      <c r="P52" s="2655"/>
      <c r="Q52" s="1729"/>
      <c r="R52" s="754"/>
      <c r="S52" s="1676"/>
      <c r="T52" s="763" t="s">
        <v>407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177</v>
      </c>
      <c r="B53" s="1761" t="s">
        <v>178</v>
      </c>
      <c r="C53" s="1761" t="s">
        <v>179</v>
      </c>
      <c r="D53" s="1761" t="s">
        <v>180</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211" customFormat="1" customHeight="1" ht="1.05">
      <c r="A54" s="1741" t="s">
        <v>177</v>
      </c>
      <c r="B54" s="1741" t="s">
        <v>178</v>
      </c>
      <c r="C54" s="1741" t="s">
        <v>179</v>
      </c>
      <c r="D54" s="1712"/>
      <c r="E54" s="2657"/>
      <c r="F54" s="2657"/>
      <c r="G54" s="2656"/>
      <c r="H54" s="1712"/>
      <c r="I54" s="1712"/>
      <c r="J54" s="1712"/>
      <c r="K54" s="1712"/>
      <c r="L54" s="1737"/>
      <c r="M54" s="1713"/>
      <c r="N54" s="171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1" customFormat="1" customHeight="1" ht="1.05">
      <c r="A55" s="1741" t="s">
        <v>177</v>
      </c>
      <c r="B55" s="1741" t="s">
        <v>178</v>
      </c>
      <c r="C55" s="1712"/>
      <c r="D55" s="1712"/>
      <c r="E55" s="2657"/>
      <c r="F55" s="2656"/>
      <c r="G55" s="1712"/>
      <c r="H55" s="1712"/>
      <c r="I55" s="1712"/>
      <c r="J55" s="1712"/>
      <c r="K55" s="1712"/>
      <c r="L55" s="1737"/>
      <c r="M55" s="1719"/>
      <c r="N55" s="171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1" customFormat="1" customHeight="1" ht="1.05">
      <c r="A56" s="1741" t="s">
        <v>177</v>
      </c>
      <c r="B56" s="1741"/>
      <c r="C56" s="1741"/>
      <c r="D56" s="1741"/>
      <c r="E56" s="2656"/>
      <c r="F56" s="1741"/>
      <c r="G56" s="1741"/>
      <c r="H56" s="1741"/>
      <c r="I56" s="1741"/>
      <c r="J56" s="1741"/>
      <c r="K56" s="1741"/>
      <c r="L56" s="1744"/>
      <c r="M56" s="1719"/>
      <c r="N56" s="1719"/>
      <c r="O56" s="916"/>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1"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9CD1A-E688-A777-3838-9C795BA5D4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5" width="3.7109375" hidden="1" customWidth="1"/>
    <col min="17" max="18" style="20976" width="3.00390625" customWidth="1"/>
    <col min="19" max="19" style="20977" width="12.00390625" customWidth="1"/>
    <col min="20" max="20" style="20133" width="31.00390625" customWidth="1"/>
    <col min="21" max="21" style="20133" width="0.140625" customWidth="1"/>
    <col min="22" max="22" style="20133" width="24.7109375" hidden="1" customWidth="1"/>
    <col min="23" max="23" style="20133" width="0.140625" hidden="1" customWidth="1"/>
    <col min="24" max="25" style="20133" width="24.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24.7109375" customWidth="1"/>
    <col min="31" max="31" style="20133" width="0.140625" customWidth="1"/>
    <col min="32" max="33" style="20133" width="24.00390625" customWidth="1"/>
    <col min="34" max="34" style="20133" width="11.00390625" customWidth="1"/>
    <col min="35" max="35" style="20133" width="3.7109375" customWidth="1"/>
    <col min="36" max="36" style="20133" width="11.00390625" customWidth="1"/>
    <col min="37" max="37" style="20133" width="8.57421875" hidden="1" customWidth="1"/>
    <col min="38" max="38" style="20133" width="4.00390625" customWidth="1"/>
    <col min="39" max="39" style="20133" width="115.00390625" customWidth="1"/>
    <col min="40" max="44" style="20211" width="10.00390625" customWidth="1"/>
    <col min="45" max="45" style="2013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120</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391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392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393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394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395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396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397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398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401</v>
      </c>
      <c r="M7" s="935"/>
      <c r="N7" s="1764"/>
      <c r="P7" s="2655"/>
      <c r="Q7" s="2655">
        <v>1</v>
      </c>
      <c r="R7" s="755"/>
      <c r="S7" s="1734">
        <f>$J7</f>
      </c>
      <c r="T7" s="684" t="s">
        <v>402</v>
      </c>
      <c r="U7" s="698"/>
      <c r="V7" s="2643"/>
      <c r="W7" s="2644"/>
      <c r="X7" s="2644"/>
      <c r="Y7" s="2644"/>
      <c r="Z7" s="2644"/>
      <c r="AA7" s="2644"/>
      <c r="AB7" s="2644"/>
      <c r="AC7" s="2645"/>
      <c r="AD7" s="2643"/>
      <c r="AE7" s="2644"/>
      <c r="AF7" s="2644"/>
      <c r="AG7" s="2644"/>
      <c r="AH7" s="2644"/>
      <c r="AI7" s="2644"/>
      <c r="AJ7" s="2644"/>
      <c r="AK7" s="2644"/>
      <c r="AL7" s="2645"/>
      <c r="AM7" s="1656" t="s">
        <v>403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404</v>
      </c>
      <c r="M8" s="935"/>
      <c r="N8" s="1764"/>
      <c r="O8" s="1764"/>
      <c r="P8" s="2655"/>
      <c r="Q8" s="2655"/>
      <c r="R8" s="755">
        <v>1</v>
      </c>
      <c r="S8" s="1734">
        <f>$K8</f>
      </c>
      <c r="T8" s="1745"/>
      <c r="U8" s="698"/>
      <c r="V8" s="1149"/>
      <c r="W8" s="723"/>
      <c r="X8" s="1149"/>
      <c r="Y8" s="1655"/>
      <c r="Z8" s="2663"/>
      <c r="AA8" s="2505" t="s">
        <v>65</v>
      </c>
      <c r="AB8" s="2663"/>
      <c r="AC8" s="2505" t="s">
        <v>65</v>
      </c>
      <c r="AD8" s="1149"/>
      <c r="AE8" s="723"/>
      <c r="AF8" s="1149"/>
      <c r="AG8" s="1655"/>
      <c r="AH8" s="2663"/>
      <c r="AI8" s="2505" t="s">
        <v>65</v>
      </c>
      <c r="AJ8" s="2663"/>
      <c r="AK8" s="2505" t="s">
        <v>65</v>
      </c>
      <c r="AL8" s="723"/>
      <c r="AM8" s="2651" t="s">
        <v>405</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406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407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211"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409</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1"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410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1"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411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65</v>
      </c>
      <c r="AJ17" s="2665"/>
      <c r="AK17" s="2666" t="s">
        <v>65</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10" customFormat="1" customHeight="1" ht="22.5" hidden="1">
      <c r="L20" s="1727"/>
      <c r="M20" s="1760"/>
      <c r="N20" s="1760"/>
      <c r="O20" s="1765" t="s">
        <v>412</v>
      </c>
      <c r="P20" s="1760"/>
      <c r="Q20" s="1769"/>
      <c r="R20" s="1769"/>
      <c r="S20" s="1127"/>
      <c r="Z20" s="1765"/>
      <c r="AB20" s="1765"/>
      <c r="AC20" s="1764"/>
      <c r="AH20" s="1765"/>
      <c r="AJ20" s="1765"/>
      <c r="AK20" s="1764"/>
      <c r="AN20" s="909"/>
      <c r="AO20" s="909"/>
      <c r="AP20" s="909"/>
      <c r="AQ20" s="909"/>
      <c r="AR20" s="909"/>
      <c r="AS20" s="1558">
        <v>0</v>
      </c>
    </row>
    <row s="20210" customFormat="1" customHeight="1" ht="14.25" hidden="1">
      <c r="L21" s="1727"/>
      <c r="M21" s="1760"/>
      <c r="N21" s="1760"/>
      <c r="O21" s="1760"/>
      <c r="P21" s="1760"/>
      <c r="Q21" s="1769"/>
      <c r="R21" s="1769"/>
      <c r="S21" s="1127"/>
      <c r="AC21" s="1764"/>
      <c r="AK21" s="1764"/>
      <c r="AN21" s="909"/>
      <c r="AO21" s="909"/>
      <c r="AP21" s="909"/>
      <c r="AQ21" s="909"/>
      <c r="AR21" s="909"/>
      <c r="AS21" s="1558">
        <v>0</v>
      </c>
    </row>
    <row s="20210" customFormat="1" customHeight="1" ht="14.25" hidden="1">
      <c r="L22" s="1727"/>
      <c r="M22" s="1760"/>
      <c r="N22" s="1760"/>
      <c r="O22" s="1762" t="s">
        <v>413</v>
      </c>
      <c r="P22" s="1760"/>
      <c r="Q22" s="1769"/>
      <c r="R22" s="1769"/>
      <c r="S22" s="1127"/>
      <c r="T22" s="1558" t="s">
        <v>414</v>
      </c>
      <c r="AA22" s="584" t="s">
        <v>415</v>
      </c>
      <c r="AC22" s="584" t="s">
        <v>416</v>
      </c>
      <c r="AD22" s="1558" t="s">
        <v>414</v>
      </c>
      <c r="AI22" s="584" t="s">
        <v>417</v>
      </c>
      <c r="AK22" s="584" t="s">
        <v>416</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7"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418</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7" customFormat="1" customHeight="1" ht="18.75" hidden="1">
      <c r="A31" s="1766"/>
      <c r="B31" s="1766"/>
      <c r="C31" s="1766"/>
      <c r="D31" s="1766"/>
      <c r="E31" s="1766"/>
      <c r="F31" s="1766"/>
      <c r="G31" s="1766"/>
      <c r="H31" s="1766"/>
      <c r="I31" s="1766"/>
      <c r="J31" s="1766"/>
      <c r="K31" s="1766"/>
      <c r="L31" s="1767"/>
      <c r="M31" s="1766"/>
      <c r="N31" s="1766"/>
      <c r="O31" s="1766"/>
      <c r="S31" s="2648" t="s">
        <v>419</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7"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7" customFormat="1" customHeight="1" ht="18.75" hidden="1">
      <c r="A34" s="1766"/>
      <c r="B34" s="1766"/>
      <c r="C34" s="1766"/>
      <c r="D34" s="1766"/>
      <c r="E34" s="1766"/>
      <c r="F34" s="1766"/>
      <c r="G34" s="1766"/>
      <c r="H34" s="1766"/>
      <c r="I34" s="1766"/>
      <c r="J34" s="1766"/>
      <c r="K34" s="1766"/>
      <c r="L34" s="1767"/>
      <c r="M34" s="1766"/>
      <c r="N34" s="1766"/>
      <c r="O34" s="1766"/>
      <c r="S34" s="2648" t="s">
        <v>420</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7" customFormat="1" customHeight="1" ht="25.5" hidden="1">
      <c r="A35" s="1766"/>
      <c r="B35" s="1766"/>
      <c r="C35" s="1766"/>
      <c r="D35" s="1766"/>
      <c r="E35" s="1766"/>
      <c r="F35" s="1766"/>
      <c r="G35" s="1766"/>
      <c r="H35" s="1766"/>
      <c r="I35" s="1766"/>
      <c r="J35" s="1766"/>
      <c r="K35" s="1766"/>
      <c r="L35" s="1767"/>
      <c r="M35" s="1766"/>
      <c r="N35" s="1766"/>
      <c r="O35" s="1766"/>
      <c r="S35" s="2648" t="s">
        <v>421</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7"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422</v>
      </c>
      <c r="AD36" s="724"/>
      <c r="AE36" s="724"/>
      <c r="AF36" s="724"/>
      <c r="AG36" s="724"/>
      <c r="AH36" s="724"/>
      <c r="AI36" s="724"/>
      <c r="AJ36" s="724"/>
      <c r="AK36" s="676" t="s">
        <v>422</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295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296</v>
      </c>
      <c r="AS38" s="1553">
        <v>14</v>
      </c>
    </row>
    <row customHeight="1" ht="14.699999999999998">
      <c r="Q39" s="774"/>
      <c r="R39" s="774"/>
      <c r="S39" s="2671" t="s">
        <v>88</v>
      </c>
      <c r="T39" s="2607" t="s">
        <v>423</v>
      </c>
      <c r="U39" s="699"/>
      <c r="V39" s="2672" t="s">
        <v>424</v>
      </c>
      <c r="W39" s="2673"/>
      <c r="X39" s="2673"/>
      <c r="Y39" s="2673"/>
      <c r="Z39" s="2673"/>
      <c r="AA39" s="2673"/>
      <c r="AB39" s="2674"/>
      <c r="AC39" s="2675" t="s">
        <v>425</v>
      </c>
      <c r="AD39" s="2672" t="s">
        <v>424</v>
      </c>
      <c r="AE39" s="2673"/>
      <c r="AF39" s="2673"/>
      <c r="AG39" s="2673"/>
      <c r="AH39" s="2673"/>
      <c r="AI39" s="2673"/>
      <c r="AJ39" s="2674"/>
      <c r="AK39" s="2675" t="s">
        <v>426</v>
      </c>
      <c r="AL39" s="2678" t="s">
        <v>427</v>
      </c>
      <c r="AM39" s="2525"/>
      <c r="AS39" s="1553">
        <v>14</v>
      </c>
    </row>
    <row customHeight="1" ht="35.699999999999996">
      <c r="Q40" s="774"/>
      <c r="R40" s="774"/>
      <c r="S40" s="2671"/>
      <c r="T40" s="2607"/>
      <c r="U40" s="1429"/>
      <c r="V40" s="2658" t="s">
        <v>428</v>
      </c>
      <c r="W40" s="2681"/>
      <c r="X40" s="2660" t="s">
        <v>430</v>
      </c>
      <c r="Y40" s="2661"/>
      <c r="Z40" s="2660" t="s">
        <v>431</v>
      </c>
      <c r="AA40" s="2667"/>
      <c r="AB40" s="2661"/>
      <c r="AC40" s="2676"/>
      <c r="AD40" s="2658" t="s">
        <v>445</v>
      </c>
      <c r="AE40" s="2681"/>
      <c r="AF40" s="2660" t="s">
        <v>430</v>
      </c>
      <c r="AG40" s="2661"/>
      <c r="AH40" s="2660" t="s">
        <v>431</v>
      </c>
      <c r="AI40" s="2667"/>
      <c r="AJ40" s="2661"/>
      <c r="AK40" s="2676"/>
      <c r="AL40" s="2679"/>
      <c r="AM40" s="2525"/>
      <c r="AS40" s="1553">
        <v>34</v>
      </c>
    </row>
    <row customHeight="1" ht="35.699999999999996">
      <c r="A41" s="1768"/>
      <c r="B41" s="1768" t="s">
        <v>132</v>
      </c>
      <c r="C41" s="1768" t="s">
        <v>133</v>
      </c>
      <c r="D41" s="1768" t="s">
        <v>134</v>
      </c>
      <c r="E41" s="1762" t="s">
        <v>432</v>
      </c>
      <c r="F41" s="1762" t="s">
        <v>433</v>
      </c>
      <c r="G41" s="1762" t="s">
        <v>434</v>
      </c>
      <c r="H41" s="1762" t="s">
        <v>435</v>
      </c>
      <c r="I41" s="1762" t="s">
        <v>436</v>
      </c>
      <c r="J41" s="1762" t="s">
        <v>437</v>
      </c>
      <c r="K41" s="1762" t="s">
        <v>438</v>
      </c>
      <c r="L41" s="1762" t="s">
        <v>413</v>
      </c>
      <c r="Q41" s="774"/>
      <c r="R41" s="774"/>
      <c r="S41" s="2671"/>
      <c r="T41" s="2607"/>
      <c r="U41" s="700"/>
      <c r="V41" s="2659"/>
      <c r="W41" s="2682"/>
      <c r="X41" s="1620" t="s">
        <v>439</v>
      </c>
      <c r="Y41" s="1620" t="s">
        <v>440</v>
      </c>
      <c r="Z41" s="1736" t="s">
        <v>441</v>
      </c>
      <c r="AA41" s="2668" t="s">
        <v>442</v>
      </c>
      <c r="AB41" s="2669"/>
      <c r="AC41" s="2677"/>
      <c r="AD41" s="2659"/>
      <c r="AE41" s="2682"/>
      <c r="AF41" s="1620" t="s">
        <v>439</v>
      </c>
      <c r="AG41" s="1620" t="s">
        <v>440</v>
      </c>
      <c r="AH41" s="1736" t="s">
        <v>441</v>
      </c>
      <c r="AI41" s="2668" t="s">
        <v>442</v>
      </c>
      <c r="AJ41" s="2669"/>
      <c r="AK41" s="2677"/>
      <c r="AL41" s="2680"/>
      <c r="AM41" s="2525"/>
      <c r="AS41" s="1553">
        <v>34</v>
      </c>
    </row>
    <row s="2072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106</v>
      </c>
      <c r="T42" s="1653" t="s">
        <v>107</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183</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120</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183</v>
      </c>
      <c r="B44" s="1761" t="s">
        <v>184</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392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393</v>
      </c>
      <c r="AO44" s="898"/>
      <c r="AP44" s="898" t="str">
        <f>IF(T44="","",T44)</f>
        <v>Территория действия тарифа</v>
      </c>
      <c r="AQ44" s="898"/>
      <c r="AR44" s="898"/>
      <c r="AS44" s="1553">
        <v>21</v>
      </c>
    </row>
    <row customHeight="1" ht="24">
      <c r="A45" s="1761" t="s">
        <v>183</v>
      </c>
      <c r="B45" s="1761" t="s">
        <v>184</v>
      </c>
      <c r="C45" s="1761" t="s">
        <v>185</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394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395</v>
      </c>
      <c r="AO45" s="898"/>
      <c r="AP45" s="898" t="str">
        <f>IF(T45="","",T45)</f>
        <v>Наименование системы теплоснабжения </v>
      </c>
      <c r="AQ45" s="898"/>
      <c r="AR45" s="898"/>
      <c r="AS45" s="1553">
        <v>23</v>
      </c>
    </row>
    <row customHeight="1" ht="22.049999999999997">
      <c r="A46" s="1761" t="s">
        <v>183</v>
      </c>
      <c r="B46" s="1761" t="s">
        <v>184</v>
      </c>
      <c r="C46" s="1761" t="s">
        <v>185</v>
      </c>
      <c r="D46" s="1761" t="s">
        <v>186</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396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397</v>
      </c>
      <c r="AO46" s="898"/>
      <c r="AP46" s="898" t="str">
        <f>IF(T46="","",T46)</f>
        <v>Источник тепловой энергии  </v>
      </c>
      <c r="AQ46" s="898"/>
      <c r="AR46" s="898"/>
      <c r="AS46" s="1553">
        <v>21</v>
      </c>
    </row>
    <row s="20211" customFormat="1" customHeight="1" ht="0">
      <c r="A47" s="1741" t="s">
        <v>183</v>
      </c>
      <c r="B47" s="1741" t="s">
        <v>184</v>
      </c>
      <c r="C47" s="1741" t="s">
        <v>185</v>
      </c>
      <c r="D47" s="1741" t="s">
        <v>186</v>
      </c>
      <c r="E47" s="2657"/>
      <c r="F47" s="2657"/>
      <c r="G47" s="2657"/>
      <c r="H47" s="2657"/>
      <c r="I47" s="2654" t="str">
        <f>S46&amp;".1"</f>
        <v>....1</v>
      </c>
      <c r="J47" s="1741"/>
      <c r="K47" s="1741"/>
      <c r="L47" s="1744" t="s">
        <v>398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183</v>
      </c>
      <c r="B48" s="1761" t="s">
        <v>184</v>
      </c>
      <c r="C48" s="1761" t="s">
        <v>185</v>
      </c>
      <c r="D48" s="1761" t="s">
        <v>186</v>
      </c>
      <c r="E48" s="2657"/>
      <c r="F48" s="2657"/>
      <c r="G48" s="2657"/>
      <c r="H48" s="2657"/>
      <c r="I48" s="2684"/>
      <c r="J48" s="2654" t="str">
        <f>S46&amp;".1"</f>
        <v>....1</v>
      </c>
      <c r="K48" s="1761"/>
      <c r="L48" s="1762" t="s">
        <v>401</v>
      </c>
      <c r="P48" s="2655"/>
      <c r="Q48" s="2655">
        <v>1</v>
      </c>
      <c r="R48" s="755"/>
      <c r="S48" s="1734" t="str">
        <f>$J48</f>
        <v>....1</v>
      </c>
      <c r="T48" s="684" t="s">
        <v>402</v>
      </c>
      <c r="U48" s="698"/>
      <c r="V48" s="2643"/>
      <c r="W48" s="2644"/>
      <c r="X48" s="2644"/>
      <c r="Y48" s="2644"/>
      <c r="Z48" s="2644"/>
      <c r="AA48" s="2644"/>
      <c r="AB48" s="2644"/>
      <c r="AC48" s="2645"/>
      <c r="AD48" s="2643"/>
      <c r="AE48" s="2644"/>
      <c r="AF48" s="2644"/>
      <c r="AG48" s="2644"/>
      <c r="AH48" s="2644"/>
      <c r="AI48" s="2644"/>
      <c r="AJ48" s="2644"/>
      <c r="AK48" s="2644"/>
      <c r="AL48" s="2645"/>
      <c r="AM48" s="1656" t="s">
        <v>403</v>
      </c>
      <c r="AO48" s="898"/>
      <c r="AP48" s="898" t="str">
        <f>IF(T48="","",T48)</f>
        <v>Группа потребителей</v>
      </c>
      <c r="AQ48" s="898"/>
      <c r="AR48" s="898"/>
      <c r="AS48" s="1553">
        <v>21</v>
      </c>
    </row>
    <row customHeight="1" ht="22.049999999999997">
      <c r="A49" s="1761" t="s">
        <v>183</v>
      </c>
      <c r="B49" s="1761" t="s">
        <v>184</v>
      </c>
      <c r="C49" s="1761" t="s">
        <v>185</v>
      </c>
      <c r="D49" s="1761" t="s">
        <v>186</v>
      </c>
      <c r="E49" s="2657"/>
      <c r="F49" s="2657"/>
      <c r="G49" s="2657"/>
      <c r="H49" s="2657"/>
      <c r="I49" s="2684"/>
      <c r="J49" s="2684"/>
      <c r="K49" s="2654" t="str">
        <f>J48&amp;".1"</f>
        <v>....1.1</v>
      </c>
      <c r="L49" s="1762" t="s">
        <v>404</v>
      </c>
      <c r="P49" s="2655"/>
      <c r="Q49" s="2655"/>
      <c r="R49" s="755">
        <v>1</v>
      </c>
      <c r="S49" s="1734" t="str">
        <f>$K49</f>
        <v>....1.1</v>
      </c>
      <c r="T49" s="1745"/>
      <c r="U49" s="698"/>
      <c r="V49" s="1149"/>
      <c r="W49" s="723"/>
      <c r="X49" s="1149"/>
      <c r="Y49" s="1655"/>
      <c r="Z49" s="2663"/>
      <c r="AA49" s="2505" t="s">
        <v>65</v>
      </c>
      <c r="AB49" s="2663"/>
      <c r="AC49" s="2505" t="s">
        <v>65</v>
      </c>
      <c r="AD49" s="1149"/>
      <c r="AE49" s="723"/>
      <c r="AF49" s="1149"/>
      <c r="AG49" s="1655"/>
      <c r="AH49" s="2663"/>
      <c r="AI49" s="2505" t="s">
        <v>65</v>
      </c>
      <c r="AJ49" s="2685"/>
      <c r="AK49" s="2505" t="s">
        <v>65</v>
      </c>
      <c r="AL49" s="1746"/>
      <c r="AM49" s="2651" t="s">
        <v>446</v>
      </c>
      <c r="AN49" s="909">
        <f>STRCHECKDATE(V50:AL50)</f>
      </c>
      <c r="AO49" s="898"/>
      <c r="AP49" s="898" t="str">
        <f>IF(T49="","",T49)</f>
        <v/>
      </c>
      <c r="AQ49" s="898"/>
      <c r="AR49" s="898"/>
      <c r="AS49" s="1553">
        <v>21</v>
      </c>
    </row>
    <row customHeight="1" ht="0">
      <c r="A50" s="1761" t="s">
        <v>183</v>
      </c>
      <c r="B50" s="1761" t="s">
        <v>184</v>
      </c>
      <c r="C50" s="1761" t="s">
        <v>185</v>
      </c>
      <c r="D50" s="1761" t="s">
        <v>186</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183</v>
      </c>
      <c r="B51" s="1761" t="s">
        <v>184</v>
      </c>
      <c r="C51" s="1761" t="s">
        <v>185</v>
      </c>
      <c r="D51" s="1761" t="s">
        <v>186</v>
      </c>
      <c r="E51" s="2657"/>
      <c r="F51" s="2657"/>
      <c r="G51" s="2657"/>
      <c r="H51" s="2657"/>
      <c r="I51" s="2684"/>
      <c r="J51" s="2654"/>
      <c r="K51" s="1761"/>
      <c r="L51" s="1762"/>
      <c r="P51" s="2655"/>
      <c r="Q51" s="2655"/>
      <c r="R51" s="754"/>
      <c r="S51" s="1676"/>
      <c r="T51" s="685" t="s">
        <v>406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183</v>
      </c>
      <c r="B52" s="1761" t="s">
        <v>184</v>
      </c>
      <c r="C52" s="1761" t="s">
        <v>185</v>
      </c>
      <c r="D52" s="1761" t="s">
        <v>186</v>
      </c>
      <c r="E52" s="2657"/>
      <c r="F52" s="2657"/>
      <c r="G52" s="2657"/>
      <c r="H52" s="2657"/>
      <c r="I52" s="2654"/>
      <c r="J52" s="1761"/>
      <c r="K52" s="1761"/>
      <c r="L52" s="1762"/>
      <c r="P52" s="2655"/>
      <c r="Q52" s="1729"/>
      <c r="R52" s="754"/>
      <c r="S52" s="1676"/>
      <c r="T52" s="763" t="s">
        <v>407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183</v>
      </c>
      <c r="B53" s="1761" t="s">
        <v>184</v>
      </c>
      <c r="C53" s="1761" t="s">
        <v>185</v>
      </c>
      <c r="D53" s="1761" t="s">
        <v>186</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211" customFormat="1" customHeight="1" ht="0">
      <c r="A54" s="1741" t="s">
        <v>183</v>
      </c>
      <c r="B54" s="1741" t="s">
        <v>184</v>
      </c>
      <c r="C54" s="1741" t="s">
        <v>185</v>
      </c>
      <c r="D54" s="1712"/>
      <c r="E54" s="2657"/>
      <c r="F54" s="2657"/>
      <c r="G54" s="2656"/>
      <c r="H54" s="1712"/>
      <c r="I54" s="1712"/>
      <c r="J54" s="1712"/>
      <c r="K54" s="1712"/>
      <c r="L54" s="1737"/>
      <c r="M54" s="1713"/>
      <c r="N54" s="1713"/>
      <c r="P54" s="1714"/>
      <c r="Q54" s="1715"/>
      <c r="R54" s="1714"/>
      <c r="S54" s="1720"/>
      <c r="T54" s="1723" t="s">
        <v>409</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0211" customFormat="1" customHeight="1" ht="0">
      <c r="A55" s="1741" t="s">
        <v>183</v>
      </c>
      <c r="B55" s="1741" t="s">
        <v>184</v>
      </c>
      <c r="C55" s="1712"/>
      <c r="D55" s="1712"/>
      <c r="E55" s="2657"/>
      <c r="F55" s="2656"/>
      <c r="G55" s="1712"/>
      <c r="H55" s="1712"/>
      <c r="I55" s="1712"/>
      <c r="J55" s="1712"/>
      <c r="K55" s="1712"/>
      <c r="L55" s="1737"/>
      <c r="M55" s="1719"/>
      <c r="N55" s="1719"/>
      <c r="P55" s="1714"/>
      <c r="Q55" s="1715"/>
      <c r="R55" s="1714"/>
      <c r="S55" s="1720"/>
      <c r="T55" s="1723" t="s">
        <v>410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0211" customFormat="1" customHeight="1" ht="0">
      <c r="A56" s="1741" t="s">
        <v>183</v>
      </c>
      <c r="B56" s="1741"/>
      <c r="C56" s="1741"/>
      <c r="D56" s="1741"/>
      <c r="E56" s="2656"/>
      <c r="F56" s="1741"/>
      <c r="G56" s="1741"/>
      <c r="H56" s="1741"/>
      <c r="I56" s="1741"/>
      <c r="J56" s="1741"/>
      <c r="K56" s="1741"/>
      <c r="L56" s="1744"/>
      <c r="M56" s="1719"/>
      <c r="N56" s="1719"/>
      <c r="O56" s="916"/>
      <c r="P56" s="778"/>
      <c r="Q56" s="1742"/>
      <c r="R56" s="778"/>
      <c r="S56" s="1720"/>
      <c r="T56" s="1723" t="s">
        <v>411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0211"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443</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00216-9141-3243-4CF9-4BAFA8C0B49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133" width="10.57421875" hidden="1"/>
    <col min="2" max="2" style="20133" width="11.00390625" hidden="1" customWidth="1"/>
    <col min="3" max="3" style="20133" width="10.57421875" hidden="1"/>
    <col min="4" max="4" style="20133" width="11.8515625" hidden="1" customWidth="1"/>
    <col min="5" max="5" style="20133" width="10.00390625" hidden="1" customWidth="1"/>
    <col min="6" max="6" style="20133" width="8.7109375" hidden="1" customWidth="1"/>
    <col min="7" max="7" style="20133" width="7.57421875" hidden="1" customWidth="1"/>
    <col min="8" max="8" style="20133" width="11.421875" hidden="1" customWidth="1"/>
    <col min="9" max="9" style="20133" width="12.00390625" hidden="1" customWidth="1"/>
    <col min="10" max="10" style="20133" width="9.8515625" hidden="1" customWidth="1"/>
    <col min="11" max="12" style="20133" width="11.421875" hidden="1" customWidth="1"/>
    <col min="13" max="13" style="20208" width="19.140625" hidden="1" customWidth="1"/>
    <col min="14" max="15" style="20975" width="12.28125" hidden="1" customWidth="1"/>
    <col min="16" max="16" style="20975" width="23.421875" hidden="1" customWidth="1"/>
    <col min="17" max="17" style="20975" width="3.7109375" hidden="1" customWidth="1"/>
    <col min="18" max="20" style="20976" width="3.00390625" customWidth="1"/>
    <col min="21" max="21" style="20977" width="12.00390625" customWidth="1"/>
    <col min="22" max="22" style="20133" width="31.00390625" customWidth="1"/>
    <col min="23" max="23" style="20133" width="0.140625" customWidth="1"/>
    <col min="24" max="28" style="20133" width="21.7109375" hidden="1" customWidth="1"/>
    <col min="29" max="29" style="20133" width="11.7109375" hidden="1" customWidth="1"/>
    <col min="30" max="30" style="20133" width="3.7109375" hidden="1" customWidth="1"/>
    <col min="31" max="31" style="20133" width="11.7109375" hidden="1" customWidth="1"/>
    <col min="32" max="32" style="20133" width="8.57421875" hidden="1" customWidth="1"/>
    <col min="33" max="33" style="20133" width="21.7109375" customWidth="1"/>
    <col min="34" max="37" style="20133" width="21.00390625" customWidth="1"/>
    <col min="38" max="38" style="20133" width="11.00390625" customWidth="1"/>
    <col min="39" max="39" style="20133" width="3.7109375" customWidth="1"/>
    <col min="40" max="40" style="20133" width="11.00390625" customWidth="1"/>
    <col min="41" max="41" style="20133" width="8.57421875" hidden="1" customWidth="1"/>
    <col min="42" max="42" style="20133" width="4.00390625" customWidth="1"/>
    <col min="43" max="43" style="20133" width="115.00390625" customWidth="1"/>
    <col min="44" max="48" style="20211" width="10.00390625" customWidth="1"/>
    <col min="49" max="49" style="20133"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120</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391</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392</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393</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394</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395</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396</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397</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398</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401</v>
      </c>
      <c r="N7" s="907"/>
      <c r="O7" s="725"/>
      <c r="Q7" s="2655"/>
      <c r="R7" s="2655">
        <v>1</v>
      </c>
      <c r="S7" s="916"/>
      <c r="T7" s="755"/>
      <c r="U7" s="1734">
        <f>$J7</f>
      </c>
      <c r="V7" s="684" t="s">
        <v>402</v>
      </c>
      <c r="W7" s="698"/>
      <c r="X7" s="2643"/>
      <c r="Y7" s="2644"/>
      <c r="Z7" s="2644"/>
      <c r="AA7" s="2644"/>
      <c r="AB7" s="2644"/>
      <c r="AC7" s="2633"/>
      <c r="AD7" s="2633"/>
      <c r="AE7" s="2633"/>
      <c r="AF7" s="2706"/>
      <c r="AG7" s="2643"/>
      <c r="AH7" s="2644"/>
      <c r="AI7" s="2644"/>
      <c r="AJ7" s="2644"/>
      <c r="AK7" s="2644"/>
      <c r="AL7" s="2644"/>
      <c r="AM7" s="2644"/>
      <c r="AN7" s="2644"/>
      <c r="AO7" s="2644"/>
      <c r="AP7" s="2645"/>
      <c r="AQ7" s="1656" t="s">
        <v>403</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404</v>
      </c>
      <c r="N8" s="907"/>
      <c r="O8" s="725"/>
      <c r="P8" s="725"/>
      <c r="Q8" s="2655"/>
      <c r="R8" s="2655"/>
      <c r="S8" s="2655">
        <v>1</v>
      </c>
      <c r="T8" s="755"/>
      <c r="U8" s="1734">
        <f>$K8</f>
      </c>
      <c r="V8" s="1745"/>
      <c r="W8" s="698"/>
      <c r="X8" s="1149"/>
      <c r="Y8" s="1149"/>
      <c r="Z8" s="1149"/>
      <c r="AA8" s="1149"/>
      <c r="AB8" s="1803"/>
      <c r="AC8" s="2663"/>
      <c r="AD8" s="2505" t="s">
        <v>65</v>
      </c>
      <c r="AE8" s="2663"/>
      <c r="AF8" s="2505" t="s">
        <v>65</v>
      </c>
      <c r="AG8" s="1805"/>
      <c r="AH8" s="1149"/>
      <c r="AI8" s="1149"/>
      <c r="AJ8" s="1149"/>
      <c r="AK8" s="1655"/>
      <c r="AL8" s="2663"/>
      <c r="AM8" s="2505" t="s">
        <v>65</v>
      </c>
      <c r="AN8" s="2663"/>
      <c r="AO8" s="2505" t="s">
        <v>65</v>
      </c>
      <c r="AP8" s="723"/>
      <c r="AQ8" s="1705" t="s">
        <v>447</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448</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449</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406</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407</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0211"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409</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0211"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410</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0211"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411</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65</v>
      </c>
      <c r="AN19" s="2665"/>
      <c r="AO19" s="2666" t="s">
        <v>65</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0210" customFormat="1" customHeight="1" ht="22.5" hidden="1">
      <c r="A24" s="1553"/>
      <c r="B24" s="1553"/>
      <c r="C24" s="1553"/>
      <c r="D24" s="1553"/>
      <c r="E24" s="1553"/>
      <c r="F24" s="1553"/>
      <c r="G24" s="1553"/>
      <c r="H24" s="1553"/>
      <c r="I24" s="1553"/>
      <c r="J24" s="1553"/>
      <c r="K24" s="1553"/>
      <c r="L24" s="1553"/>
      <c r="M24" s="1725"/>
      <c r="N24" s="1726"/>
      <c r="O24" s="1726"/>
      <c r="P24" s="1743" t="s">
        <v>412</v>
      </c>
      <c r="Q24" s="1760"/>
      <c r="R24" s="1769"/>
      <c r="S24" s="1769"/>
      <c r="T24" s="1769"/>
      <c r="U24" s="1127"/>
      <c r="AC24" s="1765"/>
      <c r="AE24" s="1765"/>
      <c r="AF24" s="1764"/>
      <c r="AL24" s="1765"/>
      <c r="AN24" s="1765"/>
      <c r="AO24" s="1764"/>
      <c r="AR24" s="909"/>
      <c r="AS24" s="909"/>
      <c r="AT24" s="909"/>
      <c r="AU24" s="909"/>
      <c r="AV24" s="909"/>
      <c r="AW24" s="1558">
        <v>0</v>
      </c>
    </row>
    <row s="20210"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0210" customFormat="1" customHeight="1" ht="14.25" hidden="1">
      <c r="A26" s="1553"/>
      <c r="B26" s="1553"/>
      <c r="C26" s="1553"/>
      <c r="D26" s="1553"/>
      <c r="E26" s="1553"/>
      <c r="F26" s="1553"/>
      <c r="G26" s="1553"/>
      <c r="H26" s="1553"/>
      <c r="I26" s="1553"/>
      <c r="J26" s="1553"/>
      <c r="K26" s="1553"/>
      <c r="L26" s="1553"/>
      <c r="M26" s="1725"/>
      <c r="N26" s="1726"/>
      <c r="O26" s="1726"/>
      <c r="P26" s="1708" t="s">
        <v>413</v>
      </c>
      <c r="Q26" s="1760"/>
      <c r="R26" s="1769"/>
      <c r="S26" s="1769"/>
      <c r="T26" s="1769"/>
      <c r="U26" s="1127"/>
      <c r="V26" s="1558" t="s">
        <v>414</v>
      </c>
      <c r="AD26" s="584" t="s">
        <v>415</v>
      </c>
      <c r="AF26" s="584" t="s">
        <v>416</v>
      </c>
      <c r="AG26" s="1558" t="s">
        <v>414</v>
      </c>
      <c r="AM26" s="584" t="s">
        <v>417</v>
      </c>
      <c r="AO26" s="584" t="s">
        <v>416</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0337" customFormat="1" customHeight="1" ht="25.5" hidden="1">
      <c r="A33" s="1646"/>
      <c r="B33" s="1646"/>
      <c r="C33" s="1646"/>
      <c r="D33" s="1646"/>
      <c r="E33" s="1646"/>
      <c r="F33" s="1646"/>
      <c r="G33" s="1646"/>
      <c r="H33" s="1646"/>
      <c r="I33" s="1646"/>
      <c r="J33" s="1646"/>
      <c r="K33" s="1646"/>
      <c r="L33" s="1646"/>
      <c r="M33" s="1778"/>
      <c r="N33" s="1646"/>
      <c r="O33" s="1646"/>
      <c r="P33" s="1646"/>
      <c r="U33" s="2648" t="s">
        <v>41</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0337" customFormat="1" customHeight="1" ht="18.75" hidden="1">
      <c r="A34" s="1646"/>
      <c r="B34" s="1646"/>
      <c r="C34" s="1646"/>
      <c r="D34" s="1646"/>
      <c r="E34" s="1646"/>
      <c r="F34" s="1646"/>
      <c r="G34" s="1646"/>
      <c r="H34" s="1646"/>
      <c r="I34" s="1646"/>
      <c r="J34" s="1646"/>
      <c r="K34" s="1646"/>
      <c r="L34" s="1646"/>
      <c r="M34" s="1778"/>
      <c r="N34" s="1646"/>
      <c r="O34" s="1646"/>
      <c r="P34" s="1646"/>
      <c r="U34" s="2648" t="s">
        <v>418</v>
      </c>
      <c r="V34" s="2648"/>
      <c r="W34" s="1770"/>
      <c r="X34" s="2662" t="str">
        <f>IF(TITLE_DATE_PR_CHANGE="",IF(TITLE_DATE_PR="","",TITLE_DATE_PR),TITLE_DATE_PR_CHANGE)</f>
        <v/>
      </c>
      <c r="Y34" s="2662"/>
      <c r="Z34" s="2662"/>
      <c r="AA34" s="2662"/>
      <c r="AB34" s="2662"/>
      <c r="AC34" s="2662"/>
      <c r="AD34" s="2662"/>
      <c r="AE34" s="2662"/>
      <c r="AF34" s="724"/>
      <c r="AG34" s="2662" t="str">
        <f>IF(TITLE_DATE_PR_CHANGE="",IF(TITLE_DATE_PR="","",TITLE_DATE_PR),TITLE_DATE_PR_CHANGE)</f>
        <v/>
      </c>
      <c r="AH34" s="2662"/>
      <c r="AI34" s="2662"/>
      <c r="AJ34" s="2662"/>
      <c r="AK34" s="2662"/>
      <c r="AL34" s="2662"/>
      <c r="AM34" s="2662"/>
      <c r="AN34" s="2662"/>
      <c r="AO34" s="724"/>
      <c r="AP34" s="724"/>
      <c r="AQ34" s="678"/>
      <c r="AR34" s="766"/>
      <c r="AS34" s="766"/>
      <c r="AT34" s="766"/>
      <c r="AU34" s="766"/>
      <c r="AV34" s="766"/>
      <c r="AW34" s="816">
        <v>0</v>
      </c>
    </row>
    <row s="20337" customFormat="1" customHeight="1" ht="18.75" hidden="1">
      <c r="A35" s="1646"/>
      <c r="B35" s="1646"/>
      <c r="C35" s="1646"/>
      <c r="D35" s="1646"/>
      <c r="E35" s="1646"/>
      <c r="F35" s="1646"/>
      <c r="G35" s="1646"/>
      <c r="H35" s="1646"/>
      <c r="I35" s="1646"/>
      <c r="J35" s="1646"/>
      <c r="K35" s="1646"/>
      <c r="L35" s="1646"/>
      <c r="M35" s="1778"/>
      <c r="N35" s="1646"/>
      <c r="O35" s="1646"/>
      <c r="P35" s="1646"/>
      <c r="U35" s="2648" t="s">
        <v>419</v>
      </c>
      <c r="V35" s="2648"/>
      <c r="W35" s="1770"/>
      <c r="X35" s="2649" t="str">
        <f>IF(TITLE_NUMBER_PR_CHANGE="",IF(TITLE_NUMBER_PR="","",TITLE_NUMBER_PR),TITLE_NUMBER_PR_CHANGE)</f>
        <v/>
      </c>
      <c r="Y35" s="2649"/>
      <c r="Z35" s="2649"/>
      <c r="AA35" s="2649"/>
      <c r="AB35" s="2649"/>
      <c r="AC35" s="2649"/>
      <c r="AD35" s="2649"/>
      <c r="AE35" s="2649"/>
      <c r="AF35" s="724"/>
      <c r="AG35" s="2649" t="str">
        <f>IF(TITLE_NUMBER_PR_CHANGE="",IF(TITLE_NUMBER_PR="","",TITLE_NUMBER_PR),TITLE_NUMBER_PR_CHANGE)</f>
        <v/>
      </c>
      <c r="AH35" s="2649"/>
      <c r="AI35" s="2649"/>
      <c r="AJ35" s="2649"/>
      <c r="AK35" s="2649"/>
      <c r="AL35" s="2649"/>
      <c r="AM35" s="2649"/>
      <c r="AN35" s="2649"/>
      <c r="AO35" s="724"/>
      <c r="AP35" s="724"/>
      <c r="AQ35" s="678"/>
      <c r="AR35" s="766"/>
      <c r="AS35" s="766"/>
      <c r="AT35" s="766"/>
      <c r="AU35" s="766"/>
      <c r="AV35" s="766"/>
      <c r="AW35" s="816">
        <v>0</v>
      </c>
    </row>
    <row s="20337" customFormat="1" customHeight="1" ht="18.75" hidden="1">
      <c r="A36" s="1646"/>
      <c r="B36" s="1646"/>
      <c r="C36" s="1646"/>
      <c r="D36" s="1646"/>
      <c r="E36" s="1646"/>
      <c r="F36" s="1646"/>
      <c r="G36" s="1646"/>
      <c r="H36" s="1646"/>
      <c r="I36" s="1646"/>
      <c r="J36" s="1646"/>
      <c r="K36" s="1646"/>
      <c r="L36" s="1646"/>
      <c r="M36" s="1778"/>
      <c r="N36" s="1646"/>
      <c r="O36" s="1646"/>
      <c r="P36" s="1646"/>
      <c r="U36" s="2648" t="s">
        <v>42</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hidden="1">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0337" customFormat="1" customHeight="1" ht="18.75" hidden="1">
      <c r="A38" s="1646"/>
      <c r="B38" s="1646"/>
      <c r="C38" s="1646"/>
      <c r="D38" s="1646"/>
      <c r="E38" s="1646"/>
      <c r="F38" s="1646"/>
      <c r="G38" s="1646"/>
      <c r="H38" s="1646"/>
      <c r="I38" s="1646"/>
      <c r="J38" s="1646"/>
      <c r="K38" s="1646"/>
      <c r="L38" s="1646"/>
      <c r="M38" s="1778"/>
      <c r="N38" s="1646"/>
      <c r="O38" s="1646"/>
      <c r="P38" s="1646"/>
      <c r="U38" s="2648" t="s">
        <v>420</v>
      </c>
      <c r="V38" s="2648"/>
      <c r="W38" s="1770"/>
      <c r="X38" s="2662" t="str">
        <f>IF(TITLE_DATE_PR_CHANGE="",IF(TITLE_DATE_PR="","",TITLE_DATE_PR),TITLE_DATE_PR_CHANGE)</f>
        <v/>
      </c>
      <c r="Y38" s="2662"/>
      <c r="Z38" s="2662"/>
      <c r="AA38" s="2662"/>
      <c r="AB38" s="2662"/>
      <c r="AC38" s="2662"/>
      <c r="AD38" s="2662"/>
      <c r="AE38" s="2662"/>
      <c r="AF38" s="724"/>
      <c r="AG38" s="2662" t="str">
        <f>IF(TITLE_DATE_PR_CHANGE="",IF(TITLE_DATE_PR="","",TITLE_DATE_PR),TITLE_DATE_PR_CHANGE)</f>
        <v/>
      </c>
      <c r="AH38" s="2662"/>
      <c r="AI38" s="2662"/>
      <c r="AJ38" s="2662"/>
      <c r="AK38" s="2662"/>
      <c r="AL38" s="2662"/>
      <c r="AM38" s="2662"/>
      <c r="AN38" s="2662"/>
      <c r="AO38" s="724"/>
      <c r="AP38" s="724"/>
      <c r="AQ38" s="678"/>
      <c r="AR38" s="766"/>
      <c r="AS38" s="766"/>
      <c r="AT38" s="766"/>
      <c r="AU38" s="766"/>
      <c r="AV38" s="766"/>
      <c r="AW38" s="816">
        <v>0</v>
      </c>
    </row>
    <row s="20337" customFormat="1" customHeight="1" ht="18.75" hidden="1">
      <c r="A39" s="1646"/>
      <c r="B39" s="1646"/>
      <c r="C39" s="1646"/>
      <c r="D39" s="1646"/>
      <c r="E39" s="1646"/>
      <c r="F39" s="1646"/>
      <c r="G39" s="1646"/>
      <c r="H39" s="1646"/>
      <c r="I39" s="1646"/>
      <c r="J39" s="1646"/>
      <c r="K39" s="1646"/>
      <c r="L39" s="1646"/>
      <c r="M39" s="1778"/>
      <c r="N39" s="1646"/>
      <c r="O39" s="1646"/>
      <c r="P39" s="1646"/>
      <c r="U39" s="2648" t="s">
        <v>421</v>
      </c>
      <c r="V39" s="2648"/>
      <c r="W39" s="1770"/>
      <c r="X39" s="2649" t="str">
        <f>IF(TITLE_NUMBER_PR_CHANGE="",IF(TITLE_NUMBER_PR="","",TITLE_NUMBER_PR),TITLE_NUMBER_PR_CHANGE)</f>
        <v/>
      </c>
      <c r="Y39" s="2649"/>
      <c r="Z39" s="2649"/>
      <c r="AA39" s="2649"/>
      <c r="AB39" s="2649"/>
      <c r="AC39" s="2649"/>
      <c r="AD39" s="2649"/>
      <c r="AE39" s="2649"/>
      <c r="AF39" s="724"/>
      <c r="AG39" s="2649" t="str">
        <f>IF(TITLE_NUMBER_PR_CHANGE="",IF(TITLE_NUMBER_PR="","",TITLE_NUMBER_PR),TITLE_NUMBER_PR_CHANGE)</f>
        <v/>
      </c>
      <c r="AH39" s="2649"/>
      <c r="AI39" s="2649"/>
      <c r="AJ39" s="2649"/>
      <c r="AK39" s="2649"/>
      <c r="AL39" s="2649"/>
      <c r="AM39" s="2649"/>
      <c r="AN39" s="2649"/>
      <c r="AO39" s="724"/>
      <c r="AP39" s="724"/>
      <c r="AQ39" s="678"/>
      <c r="AR39" s="766"/>
      <c r="AS39" s="766"/>
      <c r="AT39" s="766"/>
      <c r="AU39" s="766"/>
      <c r="AV39" s="766"/>
      <c r="AW39" s="816">
        <v>0</v>
      </c>
    </row>
    <row s="20337"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422</v>
      </c>
      <c r="AG40" s="724"/>
      <c r="AH40" s="724"/>
      <c r="AI40" s="724"/>
      <c r="AJ40" s="724"/>
      <c r="AK40" s="724"/>
      <c r="AL40" s="724"/>
      <c r="AM40" s="724"/>
      <c r="AN40" s="724"/>
      <c r="AO40" s="676" t="s">
        <v>422</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295</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296</v>
      </c>
      <c r="AW42" s="1553">
        <v>14</v>
      </c>
    </row>
    <row customHeight="1" ht="14.699999999999998">
      <c r="R43" s="774"/>
      <c r="S43" s="774"/>
      <c r="T43" s="774"/>
      <c r="U43" s="2671" t="s">
        <v>88</v>
      </c>
      <c r="V43" s="2607" t="s">
        <v>423</v>
      </c>
      <c r="W43" s="699"/>
      <c r="X43" s="2672" t="s">
        <v>424</v>
      </c>
      <c r="Y43" s="2689"/>
      <c r="Z43" s="2689"/>
      <c r="AA43" s="2689"/>
      <c r="AB43" s="2689"/>
      <c r="AC43" s="2673"/>
      <c r="AD43" s="2673"/>
      <c r="AE43" s="2674"/>
      <c r="AF43" s="2675" t="s">
        <v>425</v>
      </c>
      <c r="AG43" s="2672" t="s">
        <v>424</v>
      </c>
      <c r="AH43" s="2689"/>
      <c r="AI43" s="2689"/>
      <c r="AJ43" s="2689"/>
      <c r="AK43" s="2689"/>
      <c r="AL43" s="2673"/>
      <c r="AM43" s="2673"/>
      <c r="AN43" s="2674"/>
      <c r="AO43" s="2675" t="s">
        <v>426</v>
      </c>
      <c r="AP43" s="2678" t="s">
        <v>427</v>
      </c>
      <c r="AQ43" s="2525"/>
      <c r="AW43" s="1553">
        <v>14</v>
      </c>
    </row>
    <row customHeight="1" ht="35.699999999999996">
      <c r="R44" s="774"/>
      <c r="S44" s="774"/>
      <c r="T44" s="774"/>
      <c r="U44" s="2671"/>
      <c r="V44" s="2607"/>
      <c r="W44" s="1429"/>
      <c r="X44" s="2692" t="s">
        <v>450</v>
      </c>
      <c r="Y44" s="2710" t="s">
        <v>451</v>
      </c>
      <c r="Z44" s="2710"/>
      <c r="AA44" s="2710"/>
      <c r="AB44" s="2710"/>
      <c r="AC44" s="2692" t="s">
        <v>431</v>
      </c>
      <c r="AD44" s="3009"/>
      <c r="AE44" s="2712"/>
      <c r="AF44" s="2676"/>
      <c r="AG44" s="2692" t="s">
        <v>450</v>
      </c>
      <c r="AH44" s="2710" t="s">
        <v>451</v>
      </c>
      <c r="AI44" s="2710"/>
      <c r="AJ44" s="2710"/>
      <c r="AK44" s="2710"/>
      <c r="AL44" s="2692" t="s">
        <v>431</v>
      </c>
      <c r="AM44" s="3009"/>
      <c r="AN44" s="2712"/>
      <c r="AO44" s="2676"/>
      <c r="AP44" s="2679"/>
      <c r="AQ44" s="2525"/>
      <c r="AW44" s="1553">
        <v>34</v>
      </c>
    </row>
    <row customHeight="1" ht="14.699999999999998">
      <c r="R45" s="774"/>
      <c r="S45" s="774"/>
      <c r="T45" s="774"/>
      <c r="U45" s="2671"/>
      <c r="V45" s="2607"/>
      <c r="W45" s="1429"/>
      <c r="X45" s="2723"/>
      <c r="Y45" s="2715" t="s">
        <v>452</v>
      </c>
      <c r="Z45" s="2668" t="s">
        <v>453</v>
      </c>
      <c r="AA45" s="2718"/>
      <c r="AB45" s="2669"/>
      <c r="AC45" s="2693"/>
      <c r="AD45" s="3010"/>
      <c r="AE45" s="2714"/>
      <c r="AF45" s="2676"/>
      <c r="AG45" s="2723"/>
      <c r="AH45" s="2715" t="s">
        <v>452</v>
      </c>
      <c r="AI45" s="2668" t="s">
        <v>453</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454</v>
      </c>
      <c r="AA46" s="2668" t="s">
        <v>455</v>
      </c>
      <c r="AB46" s="2669"/>
      <c r="AC46" s="2715" t="s">
        <v>441</v>
      </c>
      <c r="AD46" s="2719" t="s">
        <v>442</v>
      </c>
      <c r="AE46" s="2720"/>
      <c r="AF46" s="2676"/>
      <c r="AG46" s="2723"/>
      <c r="AH46" s="2716"/>
      <c r="AI46" s="2715" t="s">
        <v>454</v>
      </c>
      <c r="AJ46" s="2668" t="s">
        <v>455</v>
      </c>
      <c r="AK46" s="2669"/>
      <c r="AL46" s="2715" t="s">
        <v>441</v>
      </c>
      <c r="AM46" s="2719" t="s">
        <v>442</v>
      </c>
      <c r="AN46" s="2720"/>
      <c r="AO46" s="2676"/>
      <c r="AP46" s="2679"/>
      <c r="AQ46" s="2525"/>
      <c r="AW46" s="1553">
        <v>26</v>
      </c>
    </row>
    <row customHeight="1" ht="65.25">
      <c r="A47" s="1657"/>
      <c r="B47" s="1657" t="s">
        <v>132</v>
      </c>
      <c r="C47" s="1657" t="s">
        <v>133</v>
      </c>
      <c r="D47" s="1657" t="s">
        <v>134</v>
      </c>
      <c r="E47" s="1708" t="s">
        <v>432</v>
      </c>
      <c r="F47" s="1708" t="s">
        <v>433</v>
      </c>
      <c r="G47" s="1708" t="s">
        <v>434</v>
      </c>
      <c r="H47" s="1708" t="s">
        <v>435</v>
      </c>
      <c r="I47" s="1708" t="s">
        <v>436</v>
      </c>
      <c r="J47" s="1708" t="s">
        <v>437</v>
      </c>
      <c r="K47" s="1708" t="s">
        <v>438</v>
      </c>
      <c r="L47" s="1708" t="s">
        <v>456</v>
      </c>
      <c r="M47" s="1708" t="s">
        <v>413</v>
      </c>
      <c r="R47" s="774"/>
      <c r="S47" s="774"/>
      <c r="T47" s="774"/>
      <c r="U47" s="2671"/>
      <c r="V47" s="2607"/>
      <c r="W47" s="700"/>
      <c r="X47" s="2693"/>
      <c r="Y47" s="2717"/>
      <c r="Z47" s="2717"/>
      <c r="AA47" s="1620" t="s">
        <v>457</v>
      </c>
      <c r="AB47" s="1620" t="s">
        <v>458</v>
      </c>
      <c r="AC47" s="2717"/>
      <c r="AD47" s="2721"/>
      <c r="AE47" s="2722"/>
      <c r="AF47" s="2677"/>
      <c r="AG47" s="2693"/>
      <c r="AH47" s="2717"/>
      <c r="AI47" s="2717"/>
      <c r="AJ47" s="1620" t="s">
        <v>457</v>
      </c>
      <c r="AK47" s="1620" t="s">
        <v>458</v>
      </c>
      <c r="AL47" s="2717"/>
      <c r="AM47" s="2721"/>
      <c r="AN47" s="2722"/>
      <c r="AO47" s="2677"/>
      <c r="AP47" s="2680"/>
      <c r="AQ47" s="2525"/>
      <c r="AW47" s="1553">
        <v>62</v>
      </c>
    </row>
    <row s="20729"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106</v>
      </c>
      <c r="V48" s="1653" t="s">
        <v>107</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171</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120</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171</v>
      </c>
      <c r="B50" s="1665" t="s">
        <v>172</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392</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393</v>
      </c>
      <c r="AS50" s="898"/>
      <c r="AT50" s="898" t="str">
        <f>IF(V50="","",V50)</f>
        <v>Территория действия тарифа</v>
      </c>
      <c r="AU50" s="898"/>
      <c r="AV50" s="898"/>
      <c r="AW50" s="1553">
        <v>21</v>
      </c>
    </row>
    <row customHeight="1" ht="24">
      <c r="A51" s="1665" t="s">
        <v>171</v>
      </c>
      <c r="B51" s="1665" t="s">
        <v>172</v>
      </c>
      <c r="C51" s="1665" t="s">
        <v>173</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394</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395</v>
      </c>
      <c r="AS51" s="898"/>
      <c r="AT51" s="898" t="str">
        <f>IF(V51="","",V51)</f>
        <v>Наименование системы теплоснабжения </v>
      </c>
      <c r="AU51" s="898"/>
      <c r="AV51" s="898"/>
      <c r="AW51" s="1553">
        <v>23</v>
      </c>
    </row>
    <row customHeight="1" ht="22.049999999999997">
      <c r="A52" s="1665" t="s">
        <v>171</v>
      </c>
      <c r="B52" s="1665" t="s">
        <v>172</v>
      </c>
      <c r="C52" s="1665" t="s">
        <v>173</v>
      </c>
      <c r="D52" s="1665" t="s">
        <v>174</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396</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397</v>
      </c>
      <c r="AS52" s="898"/>
      <c r="AT52" s="898" t="str">
        <f>IF(V52="","",V52)</f>
        <v>Источник тепловой энергии  </v>
      </c>
      <c r="AU52" s="898"/>
      <c r="AV52" s="898"/>
      <c r="AW52" s="1553">
        <v>21</v>
      </c>
    </row>
    <row s="20211" customFormat="1" customHeight="1" ht="0">
      <c r="A53" s="1773" t="s">
        <v>171</v>
      </c>
      <c r="B53" s="1773" t="s">
        <v>172</v>
      </c>
      <c r="C53" s="1773" t="s">
        <v>173</v>
      </c>
      <c r="D53" s="1773" t="s">
        <v>174</v>
      </c>
      <c r="E53" s="2688"/>
      <c r="F53" s="2688"/>
      <c r="G53" s="2688"/>
      <c r="H53" s="2709"/>
      <c r="I53" s="2525" t="str">
        <f>U52&amp;".1"</f>
        <v>....1</v>
      </c>
      <c r="J53" s="1773"/>
      <c r="K53" s="1773"/>
      <c r="L53" s="1773"/>
      <c r="M53" s="1779" t="s">
        <v>398</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171</v>
      </c>
      <c r="B54" s="1665" t="s">
        <v>172</v>
      </c>
      <c r="C54" s="1665" t="s">
        <v>173</v>
      </c>
      <c r="D54" s="1665" t="s">
        <v>174</v>
      </c>
      <c r="E54" s="2688"/>
      <c r="F54" s="2688"/>
      <c r="G54" s="2688"/>
      <c r="H54" s="2709"/>
      <c r="I54" s="2499"/>
      <c r="J54" s="2525" t="str">
        <f>I53&amp;".1"</f>
        <v>....1.1</v>
      </c>
      <c r="K54" s="1665"/>
      <c r="L54" s="1665"/>
      <c r="M54" s="1708" t="s">
        <v>401</v>
      </c>
      <c r="Q54" s="2655"/>
      <c r="R54" s="2655">
        <v>1</v>
      </c>
      <c r="S54" s="916"/>
      <c r="T54" s="755"/>
      <c r="U54" s="1734" t="str">
        <f>$J54</f>
        <v>....1.1</v>
      </c>
      <c r="V54" s="684" t="s">
        <v>402</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403</v>
      </c>
      <c r="AS54" s="898"/>
      <c r="AT54" s="898" t="str">
        <f>IF(V54="","",V54)</f>
        <v>Группа потребителей</v>
      </c>
      <c r="AU54" s="898"/>
      <c r="AV54" s="898"/>
      <c r="AW54" s="1553">
        <v>21</v>
      </c>
    </row>
    <row customHeight="1" ht="22.049999999999997">
      <c r="A55" s="1665" t="s">
        <v>171</v>
      </c>
      <c r="B55" s="1665" t="s">
        <v>172</v>
      </c>
      <c r="C55" s="1665" t="s">
        <v>173</v>
      </c>
      <c r="D55" s="1665" t="s">
        <v>174</v>
      </c>
      <c r="E55" s="2688"/>
      <c r="F55" s="2688"/>
      <c r="G55" s="2688"/>
      <c r="H55" s="2709"/>
      <c r="I55" s="2499"/>
      <c r="J55" s="2499"/>
      <c r="K55" s="2525" t="str">
        <f>J54&amp;".1"</f>
        <v>....1.1.1</v>
      </c>
      <c r="L55" s="537"/>
      <c r="M55" s="1708" t="s">
        <v>404</v>
      </c>
      <c r="Q55" s="2655"/>
      <c r="R55" s="2655"/>
      <c r="S55" s="916">
        <v>1</v>
      </c>
      <c r="T55" s="755"/>
      <c r="U55" s="1734" t="str">
        <f>$K55</f>
        <v>....1.1.1</v>
      </c>
      <c r="V55" s="1745"/>
      <c r="W55" s="698"/>
      <c r="X55" s="1149"/>
      <c r="Y55" s="1149"/>
      <c r="Z55" s="1149"/>
      <c r="AA55" s="1149"/>
      <c r="AB55" s="1803"/>
      <c r="AC55" s="2663"/>
      <c r="AD55" s="2505" t="s">
        <v>65</v>
      </c>
      <c r="AE55" s="2663"/>
      <c r="AF55" s="2505" t="s">
        <v>65</v>
      </c>
      <c r="AG55" s="1805"/>
      <c r="AH55" s="1149"/>
      <c r="AI55" s="1149"/>
      <c r="AJ55" s="1149"/>
      <c r="AK55" s="1655"/>
      <c r="AL55" s="2663"/>
      <c r="AM55" s="2505" t="s">
        <v>65</v>
      </c>
      <c r="AN55" s="2663"/>
      <c r="AO55" s="2505" t="s">
        <v>65</v>
      </c>
      <c r="AP55" s="1746"/>
      <c r="AQ55" s="1705" t="s">
        <v>447</v>
      </c>
      <c r="AR55" s="909">
        <f>STRCHECKDATE(X57:AP57)</f>
      </c>
      <c r="AS55" s="898"/>
      <c r="AT55" s="898" t="str">
        <f>IF(V55="","",V55)</f>
        <v/>
      </c>
      <c r="AU55" s="898"/>
      <c r="AV55" s="898"/>
      <c r="AW55" s="1553">
        <v>21</v>
      </c>
    </row>
    <row customHeight="1" ht="11.549999999999999">
      <c r="A56" s="1665" t="s">
        <v>171</v>
      </c>
      <c r="B56" s="1665" t="s">
        <v>172</v>
      </c>
      <c r="C56" s="1665" t="s">
        <v>173</v>
      </c>
      <c r="D56" s="1665" t="s">
        <v>174</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448</v>
      </c>
      <c r="AR56" s="909">
        <f>STRCHECKDATE(X58:AP58)</f>
      </c>
      <c r="AS56" s="898"/>
      <c r="AT56" s="898" t="str">
        <f>IF(V56="","",V56)</f>
        <v/>
      </c>
      <c r="AU56" s="898"/>
      <c r="AV56" s="898"/>
      <c r="AW56" s="1553">
        <v>11</v>
      </c>
    </row>
    <row customHeight="1" ht="0">
      <c r="A57" s="1665" t="s">
        <v>171</v>
      </c>
      <c r="B57" s="1665" t="s">
        <v>172</v>
      </c>
      <c r="C57" s="1665" t="s">
        <v>173</v>
      </c>
      <c r="D57" s="1665" t="s">
        <v>174</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171</v>
      </c>
      <c r="B58" s="1665" t="s">
        <v>172</v>
      </c>
      <c r="C58" s="1665" t="s">
        <v>173</v>
      </c>
      <c r="D58" s="1665" t="s">
        <v>174</v>
      </c>
      <c r="E58" s="2688"/>
      <c r="F58" s="2688"/>
      <c r="G58" s="2688"/>
      <c r="H58" s="2709"/>
      <c r="I58" s="2499"/>
      <c r="J58" s="2499"/>
      <c r="K58" s="2525"/>
      <c r="L58" s="1665"/>
      <c r="M58" s="1708"/>
      <c r="Q58" s="2655"/>
      <c r="R58" s="2655"/>
      <c r="S58" s="1729"/>
      <c r="T58" s="754"/>
      <c r="U58" s="1676"/>
      <c r="V58" s="686" t="s">
        <v>449</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171</v>
      </c>
      <c r="B59" s="1665" t="s">
        <v>172</v>
      </c>
      <c r="C59" s="1665" t="s">
        <v>173</v>
      </c>
      <c r="D59" s="1665" t="s">
        <v>174</v>
      </c>
      <c r="E59" s="2688"/>
      <c r="F59" s="2688"/>
      <c r="G59" s="2688"/>
      <c r="H59" s="2709"/>
      <c r="I59" s="2499"/>
      <c r="J59" s="2525"/>
      <c r="K59" s="1665"/>
      <c r="L59" s="1665"/>
      <c r="M59" s="1708"/>
      <c r="Q59" s="2655"/>
      <c r="R59" s="2655"/>
      <c r="S59" s="1729"/>
      <c r="T59" s="754"/>
      <c r="U59" s="1676"/>
      <c r="V59" s="685" t="s">
        <v>406</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171</v>
      </c>
      <c r="B60" s="1665" t="s">
        <v>172</v>
      </c>
      <c r="C60" s="1665" t="s">
        <v>173</v>
      </c>
      <c r="D60" s="1665" t="s">
        <v>174</v>
      </c>
      <c r="E60" s="2688"/>
      <c r="F60" s="2688"/>
      <c r="G60" s="2688"/>
      <c r="H60" s="2709"/>
      <c r="I60" s="2525"/>
      <c r="J60" s="1665"/>
      <c r="K60" s="1665"/>
      <c r="L60" s="1665"/>
      <c r="M60" s="1708"/>
      <c r="Q60" s="2655"/>
      <c r="R60" s="1729"/>
      <c r="S60" s="1729"/>
      <c r="T60" s="754"/>
      <c r="U60" s="1676"/>
      <c r="V60" s="763" t="s">
        <v>407</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171</v>
      </c>
      <c r="B61" s="1665" t="s">
        <v>172</v>
      </c>
      <c r="C61" s="1665" t="s">
        <v>173</v>
      </c>
      <c r="D61" s="1665" t="s">
        <v>174</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0211" customFormat="1" customHeight="1" ht="0">
      <c r="A62" s="1773" t="s">
        <v>171</v>
      </c>
      <c r="B62" s="1773" t="s">
        <v>172</v>
      </c>
      <c r="C62" s="1773" t="s">
        <v>173</v>
      </c>
      <c r="D62" s="1772"/>
      <c r="E62" s="2688"/>
      <c r="F62" s="2688"/>
      <c r="G62" s="2687"/>
      <c r="H62" s="1772"/>
      <c r="I62" s="1772"/>
      <c r="J62" s="1772"/>
      <c r="K62" s="1772"/>
      <c r="L62" s="1772"/>
      <c r="M62" s="1775"/>
      <c r="N62" s="1776"/>
      <c r="O62" s="1776"/>
      <c r="P62" s="749"/>
      <c r="Q62" s="1714"/>
      <c r="R62" s="1715"/>
      <c r="S62" s="1714"/>
      <c r="T62" s="1714"/>
      <c r="U62" s="1720"/>
      <c r="V62" s="1723" t="s">
        <v>409</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0211" customFormat="1" customHeight="1" ht="0">
      <c r="A63" s="1773" t="s">
        <v>171</v>
      </c>
      <c r="B63" s="1773" t="s">
        <v>172</v>
      </c>
      <c r="C63" s="1772"/>
      <c r="D63" s="1772"/>
      <c r="E63" s="2688"/>
      <c r="F63" s="2687"/>
      <c r="G63" s="1772"/>
      <c r="H63" s="1772"/>
      <c r="I63" s="1772"/>
      <c r="J63" s="1772"/>
      <c r="K63" s="1772"/>
      <c r="L63" s="1772"/>
      <c r="M63" s="1775"/>
      <c r="N63" s="1777"/>
      <c r="O63" s="1777"/>
      <c r="P63" s="749"/>
      <c r="Q63" s="1714"/>
      <c r="R63" s="1715"/>
      <c r="S63" s="1714"/>
      <c r="T63" s="1714"/>
      <c r="U63" s="1720"/>
      <c r="V63" s="1723" t="s">
        <v>410</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0211" customFormat="1" customHeight="1" ht="0">
      <c r="A64" s="1773" t="s">
        <v>171</v>
      </c>
      <c r="B64" s="1773"/>
      <c r="C64" s="1773"/>
      <c r="D64" s="1773"/>
      <c r="E64" s="2687"/>
      <c r="F64" s="1773"/>
      <c r="G64" s="1773"/>
      <c r="H64" s="1773"/>
      <c r="I64" s="1773"/>
      <c r="J64" s="1773"/>
      <c r="K64" s="1773"/>
      <c r="L64" s="1773"/>
      <c r="M64" s="1779"/>
      <c r="N64" s="1777"/>
      <c r="O64" s="1777"/>
      <c r="P64" s="749"/>
      <c r="Q64" s="778"/>
      <c r="R64" s="1742"/>
      <c r="S64" s="778"/>
      <c r="T64" s="778"/>
      <c r="U64" s="1720"/>
      <c r="V64" s="1723" t="s">
        <v>411</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0211"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443</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98C11-668D-123C-0DFF-B1FCB8B3F59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4" width="3.00390625" customWidth="1"/>
    <col min="17" max="17" style="21160" width="3.00390625" customWidth="1"/>
    <col min="18" max="18" style="20976" width="3.00390625" customWidth="1"/>
    <col min="19" max="19" style="20977" width="12.00390625" customWidth="1"/>
    <col min="20" max="20" style="20133" width="31.00390625" customWidth="1"/>
    <col min="21" max="21" style="20133" width="0.140625" customWidth="1"/>
    <col min="22" max="23" style="20133" width="21.7109375" hidden="1" customWidth="1"/>
    <col min="24" max="24" style="20133" width="11.7109375" hidden="1" customWidth="1"/>
    <col min="25" max="25" style="20133" width="3.7109375" hidden="1" customWidth="1"/>
    <col min="26" max="26" style="20133" width="11.7109375" hidden="1" customWidth="1"/>
    <col min="27" max="27" style="20133" width="8.57421875" hidden="1" customWidth="1"/>
    <col min="28" max="28" style="20133" width="5.421875" customWidth="1"/>
    <col min="29" max="30" style="20133" width="3.00390625" customWidth="1"/>
    <col min="31" max="31" style="20133" width="24.00390625" customWidth="1"/>
    <col min="32" max="32" style="20133" width="3.7109375" customWidth="1"/>
    <col min="33" max="34" style="20133" width="3.00390625" customWidth="1"/>
    <col min="35" max="35" style="20133" width="24.00390625" customWidth="1"/>
    <col min="36" max="36" style="20133" width="3.7109375" customWidth="1"/>
    <col min="37" max="38" style="20133" width="3.00390625" customWidth="1"/>
    <col min="39" max="39" style="20133" width="18.00390625" customWidth="1"/>
    <col min="40" max="41" style="20133" width="21.00390625" customWidth="1"/>
    <col min="42" max="42" style="20133" width="11.00390625" customWidth="1"/>
    <col min="43" max="43" style="20133" width="3.7109375" customWidth="1"/>
    <col min="44" max="44" style="20133" width="11.00390625" customWidth="1"/>
    <col min="45" max="45" style="20133" width="8.57421875" hidden="1" customWidth="1"/>
    <col min="46" max="46" style="20133" width="4.00390625" customWidth="1"/>
    <col min="47" max="47" style="20133" width="115.00390625" customWidth="1"/>
    <col min="48" max="52" style="20211" width="10.00390625" customWidth="1"/>
    <col min="53" max="53" style="20133"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120</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391</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392</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393</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394</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395</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396</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397</v>
      </c>
      <c r="AW5" s="898"/>
      <c r="AX5" s="898" t="str">
        <f>IF(T5="","",T5)</f>
        <v>Источник тепловой энергии  </v>
      </c>
      <c r="AY5" s="898"/>
      <c r="AZ5" s="898"/>
      <c r="BA5" s="1553">
        <v>0</v>
      </c>
    </row>
    <row s="20211" customFormat="1" customHeight="1" ht="0.75" hidden="1">
      <c r="A6" s="1741"/>
      <c r="B6" s="1741"/>
      <c r="C6" s="1741"/>
      <c r="D6" s="1741"/>
      <c r="E6" s="2657"/>
      <c r="F6" s="2657"/>
      <c r="G6" s="2657"/>
      <c r="H6" s="2657"/>
      <c r="I6" s="2654">
        <f>S5&amp;".1"</f>
      </c>
      <c r="J6" s="1741"/>
      <c r="K6" s="1741"/>
      <c r="L6" s="1744" t="s">
        <v>398</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0211"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65</v>
      </c>
      <c r="Z8" s="2663"/>
      <c r="AA8" s="2505" t="s">
        <v>65</v>
      </c>
      <c r="AB8" s="2505" t="s">
        <v>19</v>
      </c>
      <c r="AC8" s="2724"/>
      <c r="AD8" s="2603">
        <v>1</v>
      </c>
      <c r="AE8" s="2725"/>
      <c r="AF8" s="2505" t="s">
        <v>19</v>
      </c>
      <c r="AG8" s="2724"/>
      <c r="AH8" s="2603">
        <v>1</v>
      </c>
      <c r="AI8" s="2725"/>
      <c r="AJ8" s="2505" t="s">
        <v>19</v>
      </c>
      <c r="AK8" s="709"/>
      <c r="AL8" s="1735">
        <v>1</v>
      </c>
      <c r="AM8" s="1796"/>
      <c r="AN8" s="1149"/>
      <c r="AO8" s="1655"/>
      <c r="AP8" s="2132"/>
      <c r="AQ8" s="1857" t="s">
        <v>65</v>
      </c>
      <c r="AR8" s="2132"/>
      <c r="AS8" s="1857" t="s">
        <v>65</v>
      </c>
      <c r="AT8" s="1746"/>
      <c r="AU8" s="2651" t="s">
        <v>459</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460</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461</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462</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463</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0211"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0211"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0211"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409</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0211"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410</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0211"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411</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65</v>
      </c>
      <c r="AR19" s="2134"/>
      <c r="AS19" s="1858" t="s">
        <v>65</v>
      </c>
      <c r="BA19" s="1553">
        <v>0</v>
      </c>
    </row>
    <row customHeight="1" ht="14.25" hidden="1">
      <c r="AV20" s="894"/>
      <c r="AW20" s="894"/>
      <c r="AX20" s="894"/>
      <c r="AY20" s="894"/>
      <c r="AZ20" s="894"/>
      <c r="BA20" s="1553">
        <v>0</v>
      </c>
    </row>
    <row customHeight="1" ht="14.25" hidden="1">
      <c r="O21" s="1765" t="s">
        <v>412</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1131" customFormat="1" customHeight="1" ht="14.25" hidden="1">
      <c r="M23" s="1906"/>
      <c r="N23" s="1906"/>
      <c r="O23" s="1907" t="s">
        <v>413</v>
      </c>
      <c r="P23" s="1906"/>
      <c r="Q23" s="1908"/>
      <c r="R23" s="1908"/>
      <c r="Y23" s="1905" t="s">
        <v>415</v>
      </c>
      <c r="AA23" s="1905" t="s">
        <v>416</v>
      </c>
      <c r="AB23" s="1905" t="s">
        <v>464</v>
      </c>
      <c r="AE23" s="1905" t="s">
        <v>465</v>
      </c>
      <c r="AF23" s="1905" t="s">
        <v>464</v>
      </c>
      <c r="AI23" s="1905" t="s">
        <v>466</v>
      </c>
      <c r="AJ23" s="1905" t="s">
        <v>464</v>
      </c>
      <c r="AM23" s="1905" t="s">
        <v>467</v>
      </c>
      <c r="AQ23" s="1905" t="s">
        <v>415</v>
      </c>
      <c r="AS23" s="1905" t="s">
        <v>416</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0337"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41</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0337"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418</v>
      </c>
      <c r="T31" s="2648"/>
      <c r="U31" s="1770"/>
      <c r="V31" s="2662" t="str">
        <f>IF(TITLE_DATE_PR_CHANGE="",IF(TITLE_DATE_PR="","",TITLE_DATE_PR),TITLE_DATE_PR_CHANGE)</f>
        <v/>
      </c>
      <c r="W31" s="2662"/>
      <c r="X31" s="2662"/>
      <c r="Y31" s="2662"/>
      <c r="Z31" s="2662"/>
      <c r="AA31" s="724"/>
      <c r="AB31" s="2662" t="str">
        <f>IF(TITLE_DATE_PR_CHANGE="",IF(TITLE_DATE_PR="","",TITLE_DATE_PR),TITLE_DATE_PR_CHANGE)</f>
        <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0337"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419</v>
      </c>
      <c r="T32" s="2648"/>
      <c r="U32" s="1770"/>
      <c r="V32" s="2649" t="str">
        <f>IF(TITLE_NUMBER_PR_CHANGE="",IF(TITLE_NUMBER_PR="","",TITLE_NUMBER_PR),TITLE_NUMBER_PR_CHANGE)</f>
        <v/>
      </c>
      <c r="W32" s="2649"/>
      <c r="X32" s="2649"/>
      <c r="Y32" s="2649"/>
      <c r="Z32" s="2649"/>
      <c r="AA32" s="724"/>
      <c r="AB32" s="2649" t="str">
        <f>IF(TITLE_NUMBER_PR_CHANGE="",IF(TITLE_NUMBER_PR="","",TITLE_NUMBER_PR),TITLE_NUMBER_PR_CHANGE)</f>
        <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0337"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hidden="1">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0337" customFormat="1" customHeight="1" ht="18.75" hidden="1">
      <c r="A35" s="1766"/>
      <c r="B35" s="1766"/>
      <c r="C35" s="1766"/>
      <c r="D35" s="1766"/>
      <c r="E35" s="1766"/>
      <c r="F35" s="1766"/>
      <c r="G35" s="1766"/>
      <c r="H35" s="1766"/>
      <c r="I35" s="1766"/>
      <c r="J35" s="1766"/>
      <c r="K35" s="1766"/>
      <c r="L35" s="1767"/>
      <c r="M35" s="1766"/>
      <c r="N35" s="1766"/>
      <c r="O35" s="1766"/>
      <c r="P35" s="1766"/>
      <c r="Q35" s="1766"/>
      <c r="S35" s="2648" t="s">
        <v>418</v>
      </c>
      <c r="T35" s="2648"/>
      <c r="U35" s="1770"/>
      <c r="V35" s="2662" t="str">
        <f>IF(TITLE_DATE_PR_CHANGE="",IF(TITLE_DATE_PR="","",TITLE_DATE_PR),TITLE_DATE_PR_CHANGE)</f>
        <v/>
      </c>
      <c r="W35" s="2662"/>
      <c r="X35" s="2662"/>
      <c r="Y35" s="2662"/>
      <c r="Z35" s="2662"/>
      <c r="AA35" s="724"/>
      <c r="AB35" s="2662" t="str">
        <f>IF(TITLE_DATE_PR_CHANGE="",IF(TITLE_DATE_PR="","",TITLE_DATE_PR),TITLE_DATE_PR_CHANGE)</f>
        <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0337" customFormat="1" customHeight="1" ht="18" hidden="1">
      <c r="A36" s="1766"/>
      <c r="B36" s="1766"/>
      <c r="C36" s="1766"/>
      <c r="D36" s="1766"/>
      <c r="E36" s="1766"/>
      <c r="F36" s="1766"/>
      <c r="G36" s="1766"/>
      <c r="H36" s="1766"/>
      <c r="I36" s="1766"/>
      <c r="J36" s="1766"/>
      <c r="K36" s="1766"/>
      <c r="L36" s="1767"/>
      <c r="M36" s="1766"/>
      <c r="N36" s="1766"/>
      <c r="O36" s="1766"/>
      <c r="P36" s="1766"/>
      <c r="Q36" s="1766"/>
      <c r="S36" s="2648" t="s">
        <v>419</v>
      </c>
      <c r="T36" s="2648"/>
      <c r="U36" s="1770"/>
      <c r="V36" s="2649" t="str">
        <f>IF(TITLE_NUMBER_PR_CHANGE="",IF(TITLE_NUMBER_PR="","",TITLE_NUMBER_PR),TITLE_NUMBER_PR_CHANGE)</f>
        <v/>
      </c>
      <c r="W36" s="2649"/>
      <c r="X36" s="2649"/>
      <c r="Y36" s="2649"/>
      <c r="Z36" s="2649"/>
      <c r="AA36" s="724"/>
      <c r="AB36" s="2649" t="str">
        <f>IF(TITLE_NUMBER_PR_CHANGE="",IF(TITLE_NUMBER_PR="","",TITLE_NUMBER_PR),TITLE_NUMBER_PR_CHANGE)</f>
        <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0337"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422</v>
      </c>
      <c r="AB37" s="724"/>
      <c r="AC37" s="724"/>
      <c r="AD37" s="724"/>
      <c r="AE37" s="724"/>
      <c r="AF37" s="724"/>
      <c r="AG37" s="724"/>
      <c r="AH37" s="724"/>
      <c r="AI37" s="724"/>
      <c r="AJ37" s="724"/>
      <c r="AK37" s="724"/>
      <c r="AL37" s="724"/>
      <c r="AM37" s="724"/>
      <c r="AN37" s="724"/>
      <c r="AO37" s="724"/>
      <c r="AP37" s="724"/>
      <c r="AQ37" s="724"/>
      <c r="AR37" s="724"/>
      <c r="AS37" s="676" t="s">
        <v>422</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295</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296</v>
      </c>
      <c r="BA39" s="1553">
        <v>14</v>
      </c>
    </row>
    <row customHeight="1" ht="14.699999999999998">
      <c r="Q40" s="689"/>
      <c r="R40" s="774"/>
      <c r="S40" s="2671" t="s">
        <v>88</v>
      </c>
      <c r="T40" s="2607" t="s">
        <v>468</v>
      </c>
      <c r="U40" s="699"/>
      <c r="V40" s="2673"/>
      <c r="W40" s="2673"/>
      <c r="X40" s="2673"/>
      <c r="Y40" s="2673"/>
      <c r="Z40" s="2674"/>
      <c r="AA40" s="2734" t="s">
        <v>425</v>
      </c>
      <c r="AB40" s="2726" t="s">
        <v>469</v>
      </c>
      <c r="AC40" s="2689"/>
      <c r="AD40" s="2689"/>
      <c r="AE40" s="2727"/>
      <c r="AF40" s="2689" t="s">
        <v>470</v>
      </c>
      <c r="AG40" s="2689"/>
      <c r="AH40" s="2689"/>
      <c r="AI40" s="2727"/>
      <c r="AJ40" s="2726" t="s">
        <v>471</v>
      </c>
      <c r="AK40" s="2689"/>
      <c r="AL40" s="2689"/>
      <c r="AM40" s="2727"/>
      <c r="AN40" s="2726" t="s">
        <v>424</v>
      </c>
      <c r="AO40" s="2689"/>
      <c r="AP40" s="2673"/>
      <c r="AQ40" s="2673"/>
      <c r="AR40" s="2674"/>
      <c r="AS40" s="2675" t="s">
        <v>425</v>
      </c>
      <c r="AT40" s="2678" t="s">
        <v>427</v>
      </c>
      <c r="AU40" s="2525"/>
      <c r="BA40" s="1553">
        <v>14</v>
      </c>
    </row>
    <row customHeight="1" ht="35.699999999999996">
      <c r="Q41" s="689"/>
      <c r="R41" s="774"/>
      <c r="S41" s="2671"/>
      <c r="T41" s="2607"/>
      <c r="U41" s="1429"/>
      <c r="V41" s="2525" t="s">
        <v>472</v>
      </c>
      <c r="W41" s="2525"/>
      <c r="X41" s="2692" t="s">
        <v>431</v>
      </c>
      <c r="Y41" s="2711"/>
      <c r="Z41" s="2712"/>
      <c r="AA41" s="2735"/>
      <c r="AB41" s="2728"/>
      <c r="AC41" s="2729"/>
      <c r="AD41" s="2729"/>
      <c r="AE41" s="2730"/>
      <c r="AF41" s="2729"/>
      <c r="AG41" s="2729"/>
      <c r="AH41" s="2729"/>
      <c r="AI41" s="2730"/>
      <c r="AJ41" s="2728"/>
      <c r="AK41" s="2729"/>
      <c r="AL41" s="2729"/>
      <c r="AM41" s="2729"/>
      <c r="AN41" s="2525" t="s">
        <v>472</v>
      </c>
      <c r="AO41" s="2525"/>
      <c r="AP41" s="2711" t="s">
        <v>431</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132</v>
      </c>
      <c r="C43" s="1768" t="s">
        <v>133</v>
      </c>
      <c r="D43" s="1768" t="s">
        <v>134</v>
      </c>
      <c r="E43" s="1762" t="s">
        <v>432</v>
      </c>
      <c r="F43" s="1762" t="s">
        <v>433</v>
      </c>
      <c r="G43" s="1762" t="s">
        <v>434</v>
      </c>
      <c r="H43" s="1762" t="s">
        <v>435</v>
      </c>
      <c r="I43" s="1762" t="s">
        <v>436</v>
      </c>
      <c r="J43" s="1762" t="s">
        <v>437</v>
      </c>
      <c r="K43" s="1762" t="s">
        <v>438</v>
      </c>
      <c r="L43" s="1762" t="s">
        <v>413</v>
      </c>
      <c r="Q43" s="689"/>
      <c r="R43" s="774"/>
      <c r="S43" s="2671"/>
      <c r="T43" s="2607"/>
      <c r="U43" s="700"/>
      <c r="V43" s="1728" t="s">
        <v>473</v>
      </c>
      <c r="W43" s="1728" t="s">
        <v>474</v>
      </c>
      <c r="X43" s="1736" t="s">
        <v>441</v>
      </c>
      <c r="Y43" s="2668" t="s">
        <v>442</v>
      </c>
      <c r="Z43" s="2669"/>
      <c r="AA43" s="2736"/>
      <c r="AB43" s="2731"/>
      <c r="AC43" s="2732"/>
      <c r="AD43" s="2732"/>
      <c r="AE43" s="2733"/>
      <c r="AF43" s="2732"/>
      <c r="AG43" s="2732"/>
      <c r="AH43" s="2732"/>
      <c r="AI43" s="2733"/>
      <c r="AJ43" s="2731"/>
      <c r="AK43" s="2732"/>
      <c r="AL43" s="2732"/>
      <c r="AM43" s="2733"/>
      <c r="AN43" s="2258" t="s">
        <v>473</v>
      </c>
      <c r="AO43" s="2258" t="s">
        <v>474</v>
      </c>
      <c r="AP43" s="1736" t="s">
        <v>441</v>
      </c>
      <c r="AQ43" s="2668" t="s">
        <v>442</v>
      </c>
      <c r="AR43" s="2669"/>
      <c r="AS43" s="2677"/>
      <c r="AT43" s="2680"/>
      <c r="AU43" s="2525"/>
      <c r="BA43" s="1553">
        <v>14</v>
      </c>
    </row>
    <row s="20729"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106</v>
      </c>
      <c r="T44" s="1653" t="s">
        <v>107</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195</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120</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195</v>
      </c>
      <c r="B46" s="1761" t="s">
        <v>196</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392</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393</v>
      </c>
      <c r="AW46" s="898"/>
      <c r="AX46" s="898" t="str">
        <f>IF(T46="","",T46)</f>
        <v>Территория действия тарифа</v>
      </c>
      <c r="AY46" s="898"/>
      <c r="AZ46" s="898"/>
      <c r="BA46" s="1553">
        <v>21</v>
      </c>
    </row>
    <row customHeight="1" ht="24">
      <c r="A47" s="1761" t="s">
        <v>195</v>
      </c>
      <c r="B47" s="1761" t="s">
        <v>196</v>
      </c>
      <c r="C47" s="1761" t="s">
        <v>197</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394</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395</v>
      </c>
      <c r="AW47" s="898"/>
      <c r="AX47" s="898" t="str">
        <f>IF(T47="","",T47)</f>
        <v>Наименование системы теплоснабжения </v>
      </c>
      <c r="AY47" s="898"/>
      <c r="AZ47" s="898"/>
      <c r="BA47" s="1553">
        <v>23</v>
      </c>
    </row>
    <row customHeight="1" ht="21">
      <c r="A48" s="1761" t="s">
        <v>195</v>
      </c>
      <c r="B48" s="1761" t="s">
        <v>196</v>
      </c>
      <c r="C48" s="1761" t="s">
        <v>197</v>
      </c>
      <c r="D48" s="1761" t="s">
        <v>198</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396</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397</v>
      </c>
      <c r="AW48" s="898"/>
      <c r="AX48" s="898" t="str">
        <f>IF(T48="","",T48)</f>
        <v>Источник тепловой энергии  </v>
      </c>
      <c r="AY48" s="898"/>
      <c r="AZ48" s="898"/>
      <c r="BA48" s="1553">
        <v>20</v>
      </c>
    </row>
    <row s="20211" customFormat="1" customHeight="1" ht="1.05">
      <c r="A49" s="1741" t="s">
        <v>195</v>
      </c>
      <c r="B49" s="1741" t="s">
        <v>196</v>
      </c>
      <c r="C49" s="1741" t="s">
        <v>197</v>
      </c>
      <c r="D49" s="1741" t="s">
        <v>198</v>
      </c>
      <c r="E49" s="2657"/>
      <c r="F49" s="2657"/>
      <c r="G49" s="2657"/>
      <c r="H49" s="2657"/>
      <c r="I49" s="2654" t="str">
        <f>S48&amp;".1"</f>
        <v>....1</v>
      </c>
      <c r="J49" s="1741"/>
      <c r="K49" s="1741"/>
      <c r="L49" s="1744" t="s">
        <v>398</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0211" customFormat="1" customHeight="1" ht="1.05">
      <c r="A50" s="1741" t="s">
        <v>195</v>
      </c>
      <c r="B50" s="1741" t="s">
        <v>196</v>
      </c>
      <c r="C50" s="1741" t="s">
        <v>197</v>
      </c>
      <c r="D50" s="1741" t="s">
        <v>198</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195</v>
      </c>
      <c r="B51" s="1761" t="s">
        <v>196</v>
      </c>
      <c r="C51" s="1761" t="s">
        <v>197</v>
      </c>
      <c r="D51" s="1761" t="s">
        <v>198</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65</v>
      </c>
      <c r="Z51" s="2132"/>
      <c r="AA51" s="1857" t="s">
        <v>65</v>
      </c>
      <c r="AB51" s="2505" t="s">
        <v>19</v>
      </c>
      <c r="AC51" s="2724"/>
      <c r="AD51" s="2603">
        <v>1</v>
      </c>
      <c r="AE51" s="2746" t="s">
        <v>22</v>
      </c>
      <c r="AF51" s="2505" t="s">
        <v>19</v>
      </c>
      <c r="AG51" s="2724"/>
      <c r="AH51" s="2603">
        <v>1</v>
      </c>
      <c r="AI51" s="2746" t="s">
        <v>22</v>
      </c>
      <c r="AJ51" s="2505" t="s">
        <v>19</v>
      </c>
      <c r="AK51" s="709"/>
      <c r="AL51" s="1735">
        <v>1</v>
      </c>
      <c r="AM51" s="1800"/>
      <c r="AN51" s="1149"/>
      <c r="AO51" s="1655"/>
      <c r="AP51" s="2132"/>
      <c r="AQ51" s="1857" t="s">
        <v>65</v>
      </c>
      <c r="AR51" s="2132"/>
      <c r="AS51" s="1857" t="s">
        <v>65</v>
      </c>
      <c r="AT51" s="1746"/>
      <c r="AU51" s="2651" t="s">
        <v>475</v>
      </c>
      <c r="AV51" s="909">
        <f>STRCHECKDATE(V54:AT54)</f>
      </c>
      <c r="AW51" s="898"/>
      <c r="AX51" s="898" t="str">
        <f>IF(T51="","",T51)</f>
        <v/>
      </c>
      <c r="AY51" s="898"/>
      <c r="AZ51" s="898"/>
      <c r="BA51" s="1553">
        <v>21</v>
      </c>
    </row>
    <row customHeight="1" ht="11.549999999999999">
      <c r="A52" s="1761" t="s">
        <v>195</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460</v>
      </c>
      <c r="AN52" s="1791"/>
      <c r="AO52" s="1894"/>
      <c r="AP52" s="1791"/>
      <c r="AQ52" s="1791"/>
      <c r="AR52" s="1791"/>
      <c r="AS52" s="1791"/>
      <c r="AT52" s="1788"/>
      <c r="AU52" s="2652"/>
      <c r="AW52" s="898"/>
      <c r="AX52" s="898"/>
      <c r="AY52" s="898"/>
      <c r="AZ52" s="898"/>
      <c r="BA52" s="1553">
        <v>11</v>
      </c>
    </row>
    <row customHeight="1" ht="11.549999999999999">
      <c r="A53" s="1761" t="s">
        <v>195</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461</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195</v>
      </c>
      <c r="B54" s="1761" t="s">
        <v>196</v>
      </c>
      <c r="C54" s="1761" t="s">
        <v>197</v>
      </c>
      <c r="D54" s="1761" t="s">
        <v>198</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462</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195</v>
      </c>
      <c r="B55" s="1761" t="s">
        <v>196</v>
      </c>
      <c r="C55" s="1761" t="s">
        <v>197</v>
      </c>
      <c r="D55" s="1761" t="s">
        <v>198</v>
      </c>
      <c r="E55" s="2657"/>
      <c r="F55" s="2657"/>
      <c r="G55" s="2657"/>
      <c r="H55" s="2657"/>
      <c r="I55" s="2684"/>
      <c r="J55" s="2654"/>
      <c r="K55" s="1761"/>
      <c r="L55" s="1762"/>
      <c r="P55" s="2655"/>
      <c r="Q55" s="2655"/>
      <c r="R55" s="754"/>
      <c r="S55" s="1676"/>
      <c r="T55" s="685" t="s">
        <v>463</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0211" customFormat="1" customHeight="1" ht="1.05">
      <c r="A56" s="1741" t="s">
        <v>195</v>
      </c>
      <c r="B56" s="1741" t="s">
        <v>196</v>
      </c>
      <c r="C56" s="1741" t="s">
        <v>197</v>
      </c>
      <c r="D56" s="1741" t="s">
        <v>198</v>
      </c>
      <c r="E56" s="2657"/>
      <c r="F56" s="2657"/>
      <c r="G56" s="2657"/>
      <c r="H56" s="2657"/>
      <c r="I56" s="2654"/>
      <c r="J56" s="1741"/>
      <c r="K56" s="1741"/>
      <c r="L56" s="1744"/>
      <c r="M56" s="908"/>
      <c r="N56" s="908"/>
      <c r="O56" s="908"/>
      <c r="P56" s="2655"/>
      <c r="Q56" s="1729"/>
      <c r="R56" s="754"/>
      <c r="S56" s="1784"/>
      <c r="T56" s="1785" t="s">
        <v>407</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0729" customFormat="1" customHeight="1" ht="1.05">
      <c r="A57" s="1741" t="s">
        <v>195</v>
      </c>
      <c r="B57" s="1741" t="s">
        <v>196</v>
      </c>
      <c r="C57" s="1741" t="s">
        <v>197</v>
      </c>
      <c r="D57" s="1741" t="s">
        <v>198</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0211" customFormat="1" customHeight="1" ht="1.05">
      <c r="A58" s="1741" t="s">
        <v>195</v>
      </c>
      <c r="B58" s="1741" t="s">
        <v>196</v>
      </c>
      <c r="C58" s="1741" t="s">
        <v>197</v>
      </c>
      <c r="D58" s="1712"/>
      <c r="E58" s="2657"/>
      <c r="F58" s="2657"/>
      <c r="G58" s="2656"/>
      <c r="H58" s="1712"/>
      <c r="I58" s="1712"/>
      <c r="J58" s="1712"/>
      <c r="K58" s="1712"/>
      <c r="L58" s="1737"/>
      <c r="M58" s="1713"/>
      <c r="N58" s="1713"/>
      <c r="P58" s="1714"/>
      <c r="Q58" s="1715"/>
      <c r="R58" s="1714"/>
      <c r="S58" s="1720"/>
      <c r="T58" s="1723" t="s">
        <v>409</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0211" customFormat="1" customHeight="1" ht="1.05">
      <c r="A59" s="1741" t="s">
        <v>195</v>
      </c>
      <c r="B59" s="1741" t="s">
        <v>196</v>
      </c>
      <c r="C59" s="1712"/>
      <c r="D59" s="1712"/>
      <c r="E59" s="2657"/>
      <c r="F59" s="2656"/>
      <c r="G59" s="1712"/>
      <c r="H59" s="1712"/>
      <c r="I59" s="1712"/>
      <c r="J59" s="1712"/>
      <c r="K59" s="1712"/>
      <c r="L59" s="1737"/>
      <c r="M59" s="1719"/>
      <c r="N59" s="1719"/>
      <c r="P59" s="1714"/>
      <c r="Q59" s="1715"/>
      <c r="R59" s="1714"/>
      <c r="S59" s="1720"/>
      <c r="T59" s="1723" t="s">
        <v>410</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0211" customFormat="1" customHeight="1" ht="1.05">
      <c r="A60" s="1741" t="s">
        <v>195</v>
      </c>
      <c r="B60" s="1741"/>
      <c r="C60" s="1741"/>
      <c r="D60" s="1741"/>
      <c r="E60" s="2657"/>
      <c r="F60" s="1741"/>
      <c r="G60" s="1741"/>
      <c r="H60" s="1741"/>
      <c r="I60" s="1741"/>
      <c r="J60" s="1741"/>
      <c r="K60" s="1741"/>
      <c r="L60" s="1744"/>
      <c r="M60" s="1719"/>
      <c r="N60" s="1719"/>
      <c r="O60" s="916"/>
      <c r="P60" s="778"/>
      <c r="Q60" s="1742"/>
      <c r="R60" s="778"/>
      <c r="S60" s="1720"/>
      <c r="T60" s="1723" t="s">
        <v>411</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0211" customFormat="1" customHeight="1" ht="1.05">
      <c r="A61" s="1741" t="s">
        <v>195</v>
      </c>
      <c r="B61" s="1741"/>
      <c r="C61" s="1741"/>
      <c r="D61" s="1741"/>
      <c r="E61" s="2656"/>
      <c r="F61" s="1741"/>
      <c r="G61" s="1741"/>
      <c r="H61" s="1741"/>
      <c r="I61" s="1741"/>
      <c r="J61" s="1741"/>
      <c r="K61" s="1741"/>
      <c r="L61" s="1744"/>
      <c r="M61" s="1719"/>
      <c r="N61" s="1719"/>
      <c r="O61" s="916"/>
      <c r="P61" s="778"/>
      <c r="Q61" s="1742"/>
      <c r="R61" s="778"/>
      <c r="S61" s="1720"/>
      <c r="T61" s="1723" t="s">
        <v>411</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0211"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443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C450A-97CA-815F-69AC-D44C14CBA8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4" style="20133" width="24.7109375" hidden="1" customWidth="1"/>
    <col min="25" max="25" style="20133" width="11.7109375" hidden="1" customWidth="1"/>
    <col min="26" max="26" style="20133" width="3.7109375" hidden="1" customWidth="1"/>
    <col min="27" max="27" style="20133" width="11.7109375" hidden="1" customWidth="1"/>
    <col min="28" max="28" style="20133" width="8.57421875" hidden="1" customWidth="1"/>
    <col min="29" max="29" style="20133" width="24.7109375" customWidth="1"/>
    <col min="30" max="31" style="20133" width="24.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120</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392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393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476</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477</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478</v>
      </c>
      <c r="U5" s="698"/>
      <c r="V5" s="2748"/>
      <c r="W5" s="2749"/>
      <c r="X5" s="2749"/>
      <c r="Y5" s="2749"/>
      <c r="Z5" s="2749"/>
      <c r="AA5" s="2749"/>
      <c r="AB5" s="2750"/>
      <c r="AC5" s="2751"/>
      <c r="AD5" s="2752"/>
      <c r="AE5" s="2752"/>
      <c r="AF5" s="2752"/>
      <c r="AG5" s="2752"/>
      <c r="AH5" s="2752"/>
      <c r="AI5" s="2752"/>
      <c r="AJ5" s="2753"/>
      <c r="AK5" s="1656" t="s">
        <v>479</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401</v>
      </c>
      <c r="P6" s="2655"/>
      <c r="Q6" s="2655">
        <v>1</v>
      </c>
      <c r="R6" s="755"/>
      <c r="S6" s="1823">
        <f>$J6</f>
      </c>
      <c r="T6" s="684" t="s">
        <v>402</v>
      </c>
      <c r="U6" s="698"/>
      <c r="V6" s="2643"/>
      <c r="W6" s="2644"/>
      <c r="X6" s="2644"/>
      <c r="Y6" s="2644"/>
      <c r="Z6" s="2644"/>
      <c r="AA6" s="2644"/>
      <c r="AB6" s="2645"/>
      <c r="AC6" s="2643"/>
      <c r="AD6" s="2644"/>
      <c r="AE6" s="2644"/>
      <c r="AF6" s="2644"/>
      <c r="AG6" s="2644"/>
      <c r="AH6" s="2644"/>
      <c r="AI6" s="2644"/>
      <c r="AJ6" s="2645"/>
      <c r="AK6" s="1705" t="s">
        <v>480</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65</v>
      </c>
      <c r="AA7" s="2663"/>
      <c r="AB7" s="2505" t="s">
        <v>65</v>
      </c>
      <c r="AC7" s="1149"/>
      <c r="AD7" s="1149"/>
      <c r="AE7" s="1655"/>
      <c r="AF7" s="2663"/>
      <c r="AG7" s="2505" t="s">
        <v>65</v>
      </c>
      <c r="AH7" s="2685"/>
      <c r="AI7" s="2505" t="s">
        <v>65</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765"/>
      <c r="X9" s="765"/>
      <c r="Y9" s="765"/>
      <c r="Z9" s="765"/>
      <c r="AA9" s="765"/>
      <c r="AB9" s="765"/>
      <c r="AC9" s="765"/>
      <c r="AD9" s="765"/>
      <c r="AE9" s="765"/>
      <c r="AF9" s="765"/>
      <c r="AG9" s="765"/>
      <c r="AH9" s="765"/>
      <c r="AI9" s="765"/>
      <c r="AJ9" s="765"/>
      <c r="AK9" s="1656" t="s">
        <v>482</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407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1"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65</v>
      </c>
      <c r="AH15" s="2665"/>
      <c r="AI15" s="2666" t="s">
        <v>65</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10" customFormat="1" customHeight="1" ht="22.5" hidden="1">
      <c r="L18" s="1819"/>
      <c r="M18" s="1760"/>
      <c r="N18" s="1760"/>
      <c r="O18" s="1765" t="s">
        <v>412</v>
      </c>
      <c r="P18" s="1760"/>
      <c r="Q18" s="1769"/>
      <c r="R18" s="1769"/>
      <c r="S18" s="1127"/>
      <c r="Y18" s="1765"/>
      <c r="AA18" s="1765"/>
      <c r="AB18" s="1764"/>
      <c r="AF18" s="1765"/>
      <c r="AH18" s="1765"/>
      <c r="AI18" s="1764"/>
      <c r="AL18" s="909"/>
      <c r="AM18" s="909"/>
      <c r="AN18" s="909"/>
      <c r="AO18" s="909"/>
      <c r="AP18" s="909"/>
      <c r="AQ18" s="1558">
        <v>0</v>
      </c>
    </row>
    <row s="20210" customFormat="1" customHeight="1" ht="14.25" hidden="1">
      <c r="L19" s="1819"/>
      <c r="M19" s="1760"/>
      <c r="N19" s="1760"/>
      <c r="O19" s="1760"/>
      <c r="P19" s="1760"/>
      <c r="Q19" s="1769"/>
      <c r="R19" s="1769"/>
      <c r="S19" s="1127"/>
      <c r="AB19" s="1764"/>
      <c r="AI19" s="1764"/>
      <c r="AL19" s="909"/>
      <c r="AM19" s="909"/>
      <c r="AN19" s="909"/>
      <c r="AO19" s="909"/>
      <c r="AP19" s="909"/>
      <c r="AQ19" s="1558">
        <v>0</v>
      </c>
    </row>
    <row s="20210" customFormat="1" customHeight="1" ht="12" hidden="1">
      <c r="L20" s="1819"/>
      <c r="M20" s="1760"/>
      <c r="N20" s="1760"/>
      <c r="O20" s="1762" t="s">
        <v>413</v>
      </c>
      <c r="P20" s="1760"/>
      <c r="Q20" s="1840"/>
      <c r="R20" s="1840"/>
      <c r="S20" s="1127"/>
      <c r="T20" s="1558" t="s">
        <v>414</v>
      </c>
      <c r="Z20" s="584" t="s">
        <v>415</v>
      </c>
      <c r="AB20" s="584" t="s">
        <v>416</v>
      </c>
      <c r="AC20" s="1558" t="s">
        <v>414</v>
      </c>
      <c r="AG20" s="584" t="s">
        <v>417</v>
      </c>
      <c r="AI20" s="584" t="s">
        <v>416</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422</v>
      </c>
      <c r="AC34" s="724"/>
      <c r="AD34" s="724"/>
      <c r="AE34" s="724"/>
      <c r="AF34" s="724"/>
      <c r="AG34" s="724"/>
      <c r="AH34" s="724"/>
      <c r="AI34" s="676" t="s">
        <v>422</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t="s">
        <v>296</v>
      </c>
      <c r="AQ36" s="1553">
        <v>14</v>
      </c>
    </row>
    <row customHeight="1" ht="14.699999999999998">
      <c r="Q37" s="774"/>
      <c r="R37" s="774"/>
      <c r="S37" s="2671" t="s">
        <v>88</v>
      </c>
      <c r="T37" s="2607" t="s">
        <v>423</v>
      </c>
      <c r="U37" s="699"/>
      <c r="V37" s="2672" t="s">
        <v>424</v>
      </c>
      <c r="W37" s="2673"/>
      <c r="X37" s="2673"/>
      <c r="Y37" s="2673"/>
      <c r="Z37" s="2673"/>
      <c r="AA37" s="2674"/>
      <c r="AB37" s="2675" t="s">
        <v>425</v>
      </c>
      <c r="AC37" s="2672" t="s">
        <v>424</v>
      </c>
      <c r="AD37" s="2673"/>
      <c r="AE37" s="2673"/>
      <c r="AF37" s="2673"/>
      <c r="AG37" s="2673"/>
      <c r="AH37" s="2674"/>
      <c r="AI37" s="2675" t="s">
        <v>426</v>
      </c>
      <c r="AJ37" s="2678" t="s">
        <v>427</v>
      </c>
      <c r="AK37" s="2525"/>
      <c r="AQ37" s="1553">
        <v>14</v>
      </c>
    </row>
    <row customHeight="1" ht="35.699999999999996">
      <c r="Q38" s="774"/>
      <c r="R38" s="774"/>
      <c r="S38" s="2671"/>
      <c r="T38" s="2607"/>
      <c r="U38" s="1429"/>
      <c r="V38" s="1750" t="s">
        <v>484</v>
      </c>
      <c r="W38" s="2660" t="s">
        <v>430</v>
      </c>
      <c r="X38" s="2661"/>
      <c r="Y38" s="2660" t="s">
        <v>431</v>
      </c>
      <c r="Z38" s="2667"/>
      <c r="AA38" s="2661"/>
      <c r="AB38" s="2676"/>
      <c r="AC38" s="1750" t="s">
        <v>484</v>
      </c>
      <c r="AD38" s="2660" t="s">
        <v>430</v>
      </c>
      <c r="AE38" s="2661"/>
      <c r="AF38" s="2660" t="s">
        <v>431</v>
      </c>
      <c r="AG38" s="2667"/>
      <c r="AH38" s="2661"/>
      <c r="AI38" s="2676"/>
      <c r="AJ38" s="2679"/>
      <c r="AK38" s="2525"/>
      <c r="AQ38" s="1553">
        <v>34</v>
      </c>
    </row>
    <row customHeight="1" ht="35.699999999999996">
      <c r="A39" s="1768"/>
      <c r="B39" s="1768" t="s">
        <v>132</v>
      </c>
      <c r="C39" s="1768" t="s">
        <v>133</v>
      </c>
      <c r="D39" s="1768" t="s">
        <v>134</v>
      </c>
      <c r="E39" s="1762" t="s">
        <v>432</v>
      </c>
      <c r="F39" s="1762" t="s">
        <v>433</v>
      </c>
      <c r="G39" s="1762" t="s">
        <v>434</v>
      </c>
      <c r="H39" s="1762"/>
      <c r="I39" s="1762" t="s">
        <v>485</v>
      </c>
      <c r="J39" s="1762" t="s">
        <v>437</v>
      </c>
      <c r="K39" s="1762" t="s">
        <v>486</v>
      </c>
      <c r="L39" s="1762" t="s">
        <v>413</v>
      </c>
      <c r="Q39" s="774"/>
      <c r="R39" s="774"/>
      <c r="S39" s="2671"/>
      <c r="T39" s="2607"/>
      <c r="U39" s="700"/>
      <c r="V39" s="1750" t="s">
        <v>487</v>
      </c>
      <c r="W39" s="1620" t="s">
        <v>488</v>
      </c>
      <c r="X39" s="1620" t="s">
        <v>489</v>
      </c>
      <c r="Y39" s="1755" t="s">
        <v>441</v>
      </c>
      <c r="Z39" s="2668" t="s">
        <v>442</v>
      </c>
      <c r="AA39" s="2669"/>
      <c r="AB39" s="2677"/>
      <c r="AC39" s="1750" t="s">
        <v>487</v>
      </c>
      <c r="AD39" s="1620" t="s">
        <v>488</v>
      </c>
      <c r="AE39" s="1620" t="s">
        <v>489</v>
      </c>
      <c r="AF39" s="1755" t="s">
        <v>441</v>
      </c>
      <c r="AG39" s="2668" t="s">
        <v>442</v>
      </c>
      <c r="AH39" s="2669"/>
      <c r="AI39" s="2677"/>
      <c r="AJ39" s="2680"/>
      <c r="AK39" s="2525"/>
      <c r="AQ39" s="1553">
        <v>34</v>
      </c>
    </row>
    <row s="20729"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106</v>
      </c>
      <c r="T40" s="1653" t="s">
        <v>107</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221</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120</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221</v>
      </c>
      <c r="B42" s="1761" t="s">
        <v>222</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392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393</v>
      </c>
      <c r="AM42" s="898"/>
      <c r="AN42" s="898" t="str">
        <f>IF(T42="","",T42)</f>
        <v>Территория действия тарифа</v>
      </c>
      <c r="AO42" s="898"/>
      <c r="AP42" s="898"/>
      <c r="AQ42" s="1553">
        <v>23</v>
      </c>
    </row>
    <row customHeight="1" ht="24">
      <c r="A43" s="1761" t="s">
        <v>221</v>
      </c>
      <c r="B43" s="1761" t="s">
        <v>222</v>
      </c>
      <c r="C43" s="1761" t="s">
        <v>223</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476</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477</v>
      </c>
      <c r="AM43" s="898"/>
      <c r="AN43" s="898" t="str">
        <f>IF(T43="","",T43)</f>
        <v>Наименование централизованной системы холодного водоснабжения</v>
      </c>
      <c r="AO43" s="898"/>
      <c r="AP43" s="898"/>
      <c r="AQ43" s="1553">
        <v>23</v>
      </c>
    </row>
    <row customHeight="1" ht="24">
      <c r="A44" s="1761" t="s">
        <v>221</v>
      </c>
      <c r="B44" s="1761" t="s">
        <v>222</v>
      </c>
      <c r="C44" s="1761" t="s">
        <v>223</v>
      </c>
      <c r="D44" s="1761" t="s">
        <v>490</v>
      </c>
      <c r="E44" s="2657"/>
      <c r="F44" s="2657"/>
      <c r="G44" s="2657"/>
      <c r="H44" s="2657"/>
      <c r="I44" s="2654" t="str">
        <f>S43&amp;".1"</f>
        <v>...1</v>
      </c>
      <c r="J44" s="1761"/>
      <c r="K44" s="1761"/>
      <c r="L44" s="1762"/>
      <c r="P44" s="2655">
        <v>1</v>
      </c>
      <c r="Q44" s="1752"/>
      <c r="R44" s="754"/>
      <c r="S44" s="1756" t="str">
        <f>$I44</f>
        <v>...1</v>
      </c>
      <c r="T44" s="683" t="s">
        <v>478</v>
      </c>
      <c r="U44" s="698"/>
      <c r="V44" s="2748"/>
      <c r="W44" s="2749"/>
      <c r="X44" s="2749"/>
      <c r="Y44" s="2749"/>
      <c r="Z44" s="2749"/>
      <c r="AA44" s="2749"/>
      <c r="AB44" s="2750"/>
      <c r="AC44" s="2751"/>
      <c r="AD44" s="2752"/>
      <c r="AE44" s="2752"/>
      <c r="AF44" s="2752"/>
      <c r="AG44" s="2752"/>
      <c r="AH44" s="2752"/>
      <c r="AI44" s="2752"/>
      <c r="AJ44" s="2753"/>
      <c r="AK44" s="1656" t="s">
        <v>479</v>
      </c>
      <c r="AM44" s="898"/>
      <c r="AN44" s="898" t="str">
        <f>IF(T44="","",T44)</f>
        <v>Наименование признака дифференциации</v>
      </c>
      <c r="AO44" s="898"/>
      <c r="AP44" s="898"/>
      <c r="AQ44" s="1553">
        <v>23</v>
      </c>
    </row>
    <row customHeight="1" ht="24">
      <c r="A45" s="1761" t="s">
        <v>221</v>
      </c>
      <c r="B45" s="1761" t="s">
        <v>222</v>
      </c>
      <c r="C45" s="1761" t="s">
        <v>223</v>
      </c>
      <c r="D45" s="1761" t="s">
        <v>490</v>
      </c>
      <c r="E45" s="2657"/>
      <c r="F45" s="2657"/>
      <c r="G45" s="2657"/>
      <c r="H45" s="2657"/>
      <c r="I45" s="2684"/>
      <c r="J45" s="2654" t="str">
        <f>I44&amp;".1"</f>
        <v>...1.1</v>
      </c>
      <c r="K45" s="1761"/>
      <c r="L45" s="1762" t="s">
        <v>401</v>
      </c>
      <c r="P45" s="2655"/>
      <c r="Q45" s="2655">
        <v>1</v>
      </c>
      <c r="R45" s="755"/>
      <c r="S45" s="1756" t="str">
        <f>$J45</f>
        <v>...1.1</v>
      </c>
      <c r="T45" s="684" t="s">
        <v>402</v>
      </c>
      <c r="U45" s="698"/>
      <c r="V45" s="2643"/>
      <c r="W45" s="2644"/>
      <c r="X45" s="2644"/>
      <c r="Y45" s="2644"/>
      <c r="Z45" s="2644"/>
      <c r="AA45" s="2644"/>
      <c r="AB45" s="2645"/>
      <c r="AC45" s="2643"/>
      <c r="AD45" s="2644"/>
      <c r="AE45" s="2644"/>
      <c r="AF45" s="2644"/>
      <c r="AG45" s="2644"/>
      <c r="AH45" s="2644"/>
      <c r="AI45" s="2644"/>
      <c r="AJ45" s="2645"/>
      <c r="AK45" s="1705" t="s">
        <v>480</v>
      </c>
      <c r="AM45" s="898"/>
      <c r="AN45" s="898" t="str">
        <f>IF(T45="","",T45)</f>
        <v>Группа потребителей</v>
      </c>
      <c r="AO45" s="898"/>
      <c r="AP45" s="898"/>
      <c r="AQ45" s="1553">
        <v>23</v>
      </c>
    </row>
    <row customHeight="1" ht="24">
      <c r="A46" s="1761" t="s">
        <v>221</v>
      </c>
      <c r="B46" s="1761" t="s">
        <v>222</v>
      </c>
      <c r="C46" s="1761" t="s">
        <v>223</v>
      </c>
      <c r="D46" s="1761" t="s">
        <v>490</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65</v>
      </c>
      <c r="AA46" s="2665"/>
      <c r="AB46" s="2666" t="s">
        <v>65</v>
      </c>
      <c r="AC46" s="1149"/>
      <c r="AD46" s="1149"/>
      <c r="AE46" s="1655"/>
      <c r="AF46" s="2663"/>
      <c r="AG46" s="2505" t="s">
        <v>65</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221</v>
      </c>
      <c r="B47" s="1761" t="s">
        <v>222</v>
      </c>
      <c r="C47" s="1761" t="s">
        <v>223</v>
      </c>
      <c r="D47" s="1761" t="s">
        <v>490</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221</v>
      </c>
      <c r="B48" s="1761" t="s">
        <v>222</v>
      </c>
      <c r="C48" s="1761" t="s">
        <v>223</v>
      </c>
      <c r="D48" s="1761" t="s">
        <v>490</v>
      </c>
      <c r="E48" s="2657"/>
      <c r="F48" s="2657"/>
      <c r="G48" s="2657"/>
      <c r="H48" s="2657"/>
      <c r="I48" s="2684"/>
      <c r="J48" s="2654"/>
      <c r="K48" s="1761"/>
      <c r="L48" s="1762"/>
      <c r="P48" s="2655"/>
      <c r="Q48" s="2655"/>
      <c r="R48" s="754"/>
      <c r="S48" s="1676"/>
      <c r="T48" s="685" t="s">
        <v>481</v>
      </c>
      <c r="U48" s="765"/>
      <c r="V48" s="765"/>
      <c r="W48" s="765"/>
      <c r="X48" s="765"/>
      <c r="Y48" s="765"/>
      <c r="Z48" s="765"/>
      <c r="AA48" s="765"/>
      <c r="AB48" s="765"/>
      <c r="AC48" s="765"/>
      <c r="AD48" s="765"/>
      <c r="AE48" s="765"/>
      <c r="AF48" s="765"/>
      <c r="AG48" s="765"/>
      <c r="AH48" s="765"/>
      <c r="AI48" s="765"/>
      <c r="AJ48" s="765"/>
      <c r="AK48" s="1656" t="s">
        <v>482</v>
      </c>
      <c r="AM48" s="898"/>
      <c r="AN48" s="898" t="str">
        <f>IF(T48="","",T48)</f>
        <v>Добавить значение признака дифференциации</v>
      </c>
      <c r="AO48" s="898"/>
      <c r="AP48" s="898"/>
      <c r="AQ48" s="1553">
        <v>20</v>
      </c>
    </row>
    <row customHeight="1" ht="22.049999999999997">
      <c r="A49" s="1761" t="s">
        <v>221</v>
      </c>
      <c r="B49" s="1761" t="s">
        <v>222</v>
      </c>
      <c r="C49" s="1761" t="s">
        <v>223</v>
      </c>
      <c r="D49" s="1761" t="s">
        <v>490</v>
      </c>
      <c r="E49" s="2657"/>
      <c r="F49" s="2657"/>
      <c r="G49" s="2657"/>
      <c r="H49" s="2657"/>
      <c r="I49" s="2654"/>
      <c r="J49" s="1761"/>
      <c r="K49" s="1761"/>
      <c r="L49" s="1762"/>
      <c r="P49" s="2655"/>
      <c r="Q49" s="1752"/>
      <c r="R49" s="754"/>
      <c r="S49" s="1676"/>
      <c r="T49" s="763" t="s">
        <v>407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221</v>
      </c>
      <c r="B50" s="1761" t="s">
        <v>222</v>
      </c>
      <c r="C50" s="1761" t="s">
        <v>223</v>
      </c>
      <c r="D50" s="1761" t="s">
        <v>490</v>
      </c>
      <c r="E50" s="2657"/>
      <c r="F50" s="2657"/>
      <c r="G50" s="2657"/>
      <c r="H50" s="2656"/>
      <c r="I50" s="1761"/>
      <c r="J50" s="1761"/>
      <c r="K50" s="1761"/>
      <c r="L50" s="1762"/>
      <c r="M50" s="1763"/>
      <c r="N50" s="1763"/>
      <c r="O50" s="935"/>
      <c r="P50" s="758"/>
      <c r="Q50" s="773"/>
      <c r="R50" s="753"/>
      <c r="S50" s="1676"/>
      <c r="T50" s="770" t="s">
        <v>483</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1" customFormat="1" customHeight="1" ht="0">
      <c r="A51" s="1741" t="s">
        <v>221</v>
      </c>
      <c r="B51" s="1741" t="s">
        <v>222</v>
      </c>
      <c r="C51" s="1712"/>
      <c r="D51" s="1712"/>
      <c r="E51" s="2657"/>
      <c r="F51" s="2656"/>
      <c r="G51" s="1712"/>
      <c r="H51" s="1712"/>
      <c r="I51" s="1712"/>
      <c r="J51" s="1712"/>
      <c r="K51" s="1712"/>
      <c r="L51" s="1824"/>
      <c r="M51" s="1719"/>
      <c r="N51" s="1719"/>
      <c r="P51" s="1714"/>
      <c r="Q51" s="1715"/>
      <c r="R51" s="1714"/>
      <c r="S51" s="1720"/>
      <c r="T51" s="1723" t="s">
        <v>410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1" customFormat="1" customHeight="1" ht="0">
      <c r="A52" s="1741" t="s">
        <v>221</v>
      </c>
      <c r="B52" s="1741"/>
      <c r="C52" s="1741"/>
      <c r="D52" s="1741"/>
      <c r="E52" s="2656"/>
      <c r="F52" s="1741"/>
      <c r="G52" s="1741"/>
      <c r="H52" s="1741"/>
      <c r="I52" s="1741"/>
      <c r="J52" s="1741"/>
      <c r="K52" s="1741"/>
      <c r="L52" s="1744"/>
      <c r="M52" s="1719"/>
      <c r="N52" s="1719"/>
      <c r="O52" s="916"/>
      <c r="P52" s="778"/>
      <c r="Q52" s="1742"/>
      <c r="R52" s="778"/>
      <c r="S52" s="1720"/>
      <c r="T52" s="1723" t="s">
        <v>411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1"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443</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7F581-AFD3-E4BB-4CD5-852F4D6997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4" style="20133" width="24.7109375" hidden="1" customWidth="1"/>
    <col min="25" max="25" style="20133" width="11.7109375" hidden="1" customWidth="1"/>
    <col min="26" max="26" style="20133" width="3.7109375" hidden="1" customWidth="1"/>
    <col min="27" max="27" style="20133" width="11.7109375" hidden="1" customWidth="1"/>
    <col min="28" max="28" style="20133" width="8.57421875" hidden="1" customWidth="1"/>
    <col min="29" max="29" style="20133" width="24.7109375" customWidth="1"/>
    <col min="30" max="31" style="20133" width="24.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120</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392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393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476</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477</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478</v>
      </c>
      <c r="U5" s="698"/>
      <c r="V5" s="2748"/>
      <c r="W5" s="2749"/>
      <c r="X5" s="2749"/>
      <c r="Y5" s="2749"/>
      <c r="Z5" s="2749"/>
      <c r="AA5" s="2749"/>
      <c r="AB5" s="2750"/>
      <c r="AC5" s="2751"/>
      <c r="AD5" s="2752"/>
      <c r="AE5" s="2752"/>
      <c r="AF5" s="2752"/>
      <c r="AG5" s="2752"/>
      <c r="AH5" s="2752"/>
      <c r="AI5" s="2752"/>
      <c r="AJ5" s="2753"/>
      <c r="AK5" s="1656" t="s">
        <v>479</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401</v>
      </c>
      <c r="P6" s="2655"/>
      <c r="Q6" s="2655">
        <v>1</v>
      </c>
      <c r="R6" s="755"/>
      <c r="S6" s="1855">
        <f>$J6</f>
      </c>
      <c r="T6" s="684" t="s">
        <v>402</v>
      </c>
      <c r="U6" s="698"/>
      <c r="V6" s="2643"/>
      <c r="W6" s="2644"/>
      <c r="X6" s="2644"/>
      <c r="Y6" s="2644"/>
      <c r="Z6" s="2644"/>
      <c r="AA6" s="2644"/>
      <c r="AB6" s="2645"/>
      <c r="AC6" s="2643"/>
      <c r="AD6" s="2644"/>
      <c r="AE6" s="2644"/>
      <c r="AF6" s="2644"/>
      <c r="AG6" s="2644"/>
      <c r="AH6" s="2644"/>
      <c r="AI6" s="2644"/>
      <c r="AJ6" s="2645"/>
      <c r="AK6" s="1705" t="s">
        <v>480</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65</v>
      </c>
      <c r="AA7" s="2663"/>
      <c r="AB7" s="2505" t="s">
        <v>65</v>
      </c>
      <c r="AC7" s="1149"/>
      <c r="AD7" s="1149"/>
      <c r="AE7" s="1655"/>
      <c r="AF7" s="2663"/>
      <c r="AG7" s="2505" t="s">
        <v>65</v>
      </c>
      <c r="AH7" s="2685"/>
      <c r="AI7" s="2505" t="s">
        <v>65</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765"/>
      <c r="X9" s="765"/>
      <c r="Y9" s="765"/>
      <c r="Z9" s="765"/>
      <c r="AA9" s="765"/>
      <c r="AB9" s="765"/>
      <c r="AC9" s="765"/>
      <c r="AD9" s="765"/>
      <c r="AE9" s="765"/>
      <c r="AF9" s="765"/>
      <c r="AG9" s="765"/>
      <c r="AH9" s="765"/>
      <c r="AI9" s="765"/>
      <c r="AJ9" s="765"/>
      <c r="AK9" s="1656" t="s">
        <v>482</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407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1"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65</v>
      </c>
      <c r="AH15" s="2665"/>
      <c r="AI15" s="2666" t="s">
        <v>65</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10" customFormat="1" customHeight="1" ht="22.5" hidden="1">
      <c r="L18" s="1845"/>
      <c r="M18" s="1760"/>
      <c r="N18" s="1760"/>
      <c r="O18" s="1765" t="s">
        <v>412</v>
      </c>
      <c r="P18" s="1760"/>
      <c r="Q18" s="1769"/>
      <c r="R18" s="1769"/>
      <c r="S18" s="1127"/>
      <c r="Y18" s="1765"/>
      <c r="AA18" s="1765"/>
      <c r="AB18" s="1764"/>
      <c r="AF18" s="1765"/>
      <c r="AH18" s="1765"/>
      <c r="AI18" s="1764"/>
      <c r="AL18" s="909"/>
      <c r="AM18" s="909"/>
      <c r="AN18" s="909"/>
      <c r="AO18" s="909"/>
      <c r="AP18" s="909"/>
      <c r="AQ18" s="1558">
        <v>0</v>
      </c>
    </row>
    <row s="20210" customFormat="1" customHeight="1" ht="14.25" hidden="1">
      <c r="L19" s="1845"/>
      <c r="M19" s="1760"/>
      <c r="N19" s="1760"/>
      <c r="O19" s="1760"/>
      <c r="P19" s="1760"/>
      <c r="Q19" s="1769"/>
      <c r="R19" s="1769"/>
      <c r="S19" s="1127"/>
      <c r="AB19" s="1764"/>
      <c r="AI19" s="1764"/>
      <c r="AL19" s="909"/>
      <c r="AM19" s="909"/>
      <c r="AN19" s="909"/>
      <c r="AO19" s="909"/>
      <c r="AP19" s="909"/>
      <c r="AQ19" s="1558">
        <v>0</v>
      </c>
    </row>
    <row s="20210" customFormat="1" customHeight="1" ht="12" hidden="1">
      <c r="L20" s="1845"/>
      <c r="M20" s="1760"/>
      <c r="N20" s="1760"/>
      <c r="O20" s="1762" t="s">
        <v>413</v>
      </c>
      <c r="P20" s="1760"/>
      <c r="Q20" s="1840"/>
      <c r="R20" s="1840"/>
      <c r="S20" s="1127"/>
      <c r="T20" s="1558" t="s">
        <v>414</v>
      </c>
      <c r="Z20" s="584" t="s">
        <v>415</v>
      </c>
      <c r="AB20" s="584" t="s">
        <v>416</v>
      </c>
      <c r="AC20" s="1558" t="s">
        <v>414</v>
      </c>
      <c r="AG20" s="584" t="s">
        <v>417</v>
      </c>
      <c r="AI20" s="584" t="s">
        <v>416</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422</v>
      </c>
      <c r="AC34" s="724"/>
      <c r="AD34" s="724"/>
      <c r="AE34" s="724"/>
      <c r="AF34" s="724"/>
      <c r="AG34" s="724"/>
      <c r="AH34" s="724"/>
      <c r="AI34" s="676" t="s">
        <v>422</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t="s">
        <v>296</v>
      </c>
      <c r="AQ36" s="1553">
        <v>14</v>
      </c>
    </row>
    <row customHeight="1" ht="14.699999999999998">
      <c r="Q37" s="774"/>
      <c r="R37" s="774"/>
      <c r="S37" s="2671" t="s">
        <v>88</v>
      </c>
      <c r="T37" s="2607" t="s">
        <v>423</v>
      </c>
      <c r="U37" s="699"/>
      <c r="V37" s="2672" t="s">
        <v>424</v>
      </c>
      <c r="W37" s="2673"/>
      <c r="X37" s="2673"/>
      <c r="Y37" s="2673"/>
      <c r="Z37" s="2673"/>
      <c r="AA37" s="2674"/>
      <c r="AB37" s="2675" t="s">
        <v>425</v>
      </c>
      <c r="AC37" s="2672" t="s">
        <v>424</v>
      </c>
      <c r="AD37" s="2673"/>
      <c r="AE37" s="2673"/>
      <c r="AF37" s="2673"/>
      <c r="AG37" s="2673"/>
      <c r="AH37" s="2674"/>
      <c r="AI37" s="2675" t="s">
        <v>426</v>
      </c>
      <c r="AJ37" s="2678" t="s">
        <v>427</v>
      </c>
      <c r="AK37" s="2525"/>
      <c r="AQ37" s="1553">
        <v>14</v>
      </c>
    </row>
    <row customHeight="1" ht="35.699999999999996">
      <c r="Q38" s="774"/>
      <c r="R38" s="774"/>
      <c r="S38" s="2671"/>
      <c r="T38" s="2607"/>
      <c r="U38" s="1429"/>
      <c r="V38" s="1850" t="s">
        <v>484</v>
      </c>
      <c r="W38" s="2660" t="s">
        <v>430</v>
      </c>
      <c r="X38" s="2661"/>
      <c r="Y38" s="2660" t="s">
        <v>431</v>
      </c>
      <c r="Z38" s="2667"/>
      <c r="AA38" s="2661"/>
      <c r="AB38" s="2676"/>
      <c r="AC38" s="1850" t="s">
        <v>484</v>
      </c>
      <c r="AD38" s="2660" t="s">
        <v>430</v>
      </c>
      <c r="AE38" s="2661"/>
      <c r="AF38" s="2660" t="s">
        <v>431</v>
      </c>
      <c r="AG38" s="2667"/>
      <c r="AH38" s="2661"/>
      <c r="AI38" s="2676"/>
      <c r="AJ38" s="2679"/>
      <c r="AK38" s="2525"/>
      <c r="AQ38" s="1553">
        <v>34</v>
      </c>
    </row>
    <row customHeight="1" ht="35.699999999999996">
      <c r="A39" s="1768"/>
      <c r="B39" s="1768" t="s">
        <v>132</v>
      </c>
      <c r="C39" s="1768" t="s">
        <v>133</v>
      </c>
      <c r="D39" s="1768" t="s">
        <v>134</v>
      </c>
      <c r="E39" s="1762" t="s">
        <v>432</v>
      </c>
      <c r="F39" s="1762" t="s">
        <v>433</v>
      </c>
      <c r="G39" s="1762" t="s">
        <v>434</v>
      </c>
      <c r="H39" s="1762"/>
      <c r="I39" s="1762" t="s">
        <v>485</v>
      </c>
      <c r="J39" s="1762" t="s">
        <v>437</v>
      </c>
      <c r="K39" s="1762" t="s">
        <v>486</v>
      </c>
      <c r="L39" s="1762" t="s">
        <v>413</v>
      </c>
      <c r="Q39" s="774"/>
      <c r="R39" s="774"/>
      <c r="S39" s="2671"/>
      <c r="T39" s="2607"/>
      <c r="U39" s="700"/>
      <c r="V39" s="1850" t="s">
        <v>487</v>
      </c>
      <c r="W39" s="1620" t="s">
        <v>488</v>
      </c>
      <c r="X39" s="1620" t="s">
        <v>489</v>
      </c>
      <c r="Y39" s="1853" t="s">
        <v>441</v>
      </c>
      <c r="Z39" s="2668" t="s">
        <v>442</v>
      </c>
      <c r="AA39" s="2669"/>
      <c r="AB39" s="2677"/>
      <c r="AC39" s="1850" t="s">
        <v>487</v>
      </c>
      <c r="AD39" s="1620" t="s">
        <v>488</v>
      </c>
      <c r="AE39" s="1620" t="s">
        <v>489</v>
      </c>
      <c r="AF39" s="1853" t="s">
        <v>441</v>
      </c>
      <c r="AG39" s="2668" t="s">
        <v>442</v>
      </c>
      <c r="AH39" s="2669"/>
      <c r="AI39" s="2677"/>
      <c r="AJ39" s="2680"/>
      <c r="AK39" s="2525"/>
      <c r="AQ39" s="1553">
        <v>34</v>
      </c>
    </row>
    <row s="2072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106</v>
      </c>
      <c r="T40" s="1653" t="s">
        <v>107</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226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120</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226</v>
      </c>
      <c r="B42" s="1761" t="s">
        <v>227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392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393</v>
      </c>
      <c r="AM42" s="898"/>
      <c r="AN42" s="898" t="str">
        <f>IF(T42="","",T42)</f>
        <v>Территория действия тарифа</v>
      </c>
      <c r="AO42" s="898"/>
      <c r="AP42" s="898"/>
      <c r="AQ42" s="1553">
        <v>23</v>
      </c>
    </row>
    <row customHeight="1" ht="24">
      <c r="A43" s="1761" t="s">
        <v>226</v>
      </c>
      <c r="B43" s="1761" t="s">
        <v>227</v>
      </c>
      <c r="C43" s="1761" t="s">
        <v>228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476</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477</v>
      </c>
      <c r="AM43" s="898"/>
      <c r="AN43" s="898" t="str">
        <f>IF(T43="","",T43)</f>
        <v>Наименование централизованной системы холодного водоснабжения</v>
      </c>
      <c r="AO43" s="898"/>
      <c r="AP43" s="898"/>
      <c r="AQ43" s="1553">
        <v>23</v>
      </c>
    </row>
    <row customHeight="1" ht="24">
      <c r="A44" s="1761" t="s">
        <v>226</v>
      </c>
      <c r="B44" s="1761" t="s">
        <v>227</v>
      </c>
      <c r="C44" s="1761" t="s">
        <v>228</v>
      </c>
      <c r="D44" s="1761" t="s">
        <v>491</v>
      </c>
      <c r="E44" s="2657"/>
      <c r="F44" s="2657"/>
      <c r="G44" s="2657"/>
      <c r="H44" s="2657"/>
      <c r="I44" s="2654" t="str">
        <f>S43&amp;".1"</f>
        <v>...1</v>
      </c>
      <c r="J44" s="1761"/>
      <c r="K44" s="1761"/>
      <c r="L44" s="1762"/>
      <c r="P44" s="2655">
        <v>1</v>
      </c>
      <c r="Q44" s="1848"/>
      <c r="R44" s="754"/>
      <c r="S44" s="1855" t="str">
        <f>$I44</f>
        <v>...1</v>
      </c>
      <c r="T44" s="683" t="s">
        <v>478</v>
      </c>
      <c r="U44" s="698"/>
      <c r="V44" s="2748"/>
      <c r="W44" s="2749"/>
      <c r="X44" s="2749"/>
      <c r="Y44" s="2749"/>
      <c r="Z44" s="2749"/>
      <c r="AA44" s="2749"/>
      <c r="AB44" s="2750"/>
      <c r="AC44" s="2751"/>
      <c r="AD44" s="2752"/>
      <c r="AE44" s="2752"/>
      <c r="AF44" s="2752"/>
      <c r="AG44" s="2752"/>
      <c r="AH44" s="2752"/>
      <c r="AI44" s="2752"/>
      <c r="AJ44" s="2753"/>
      <c r="AK44" s="1656" t="s">
        <v>479</v>
      </c>
      <c r="AM44" s="898"/>
      <c r="AN44" s="898" t="str">
        <f>IF(T44="","",T44)</f>
        <v>Наименование признака дифференциации</v>
      </c>
      <c r="AO44" s="898"/>
      <c r="AP44" s="898"/>
      <c r="AQ44" s="1553">
        <v>23</v>
      </c>
    </row>
    <row customHeight="1" ht="24">
      <c r="A45" s="1761" t="s">
        <v>226</v>
      </c>
      <c r="B45" s="1761" t="s">
        <v>227</v>
      </c>
      <c r="C45" s="1761" t="s">
        <v>228</v>
      </c>
      <c r="D45" s="1761" t="s">
        <v>491</v>
      </c>
      <c r="E45" s="2657"/>
      <c r="F45" s="2657"/>
      <c r="G45" s="2657"/>
      <c r="H45" s="2657"/>
      <c r="I45" s="2684"/>
      <c r="J45" s="2654" t="str">
        <f>I44&amp;".1"</f>
        <v>...1.1</v>
      </c>
      <c r="K45" s="1761"/>
      <c r="L45" s="1762" t="s">
        <v>401</v>
      </c>
      <c r="P45" s="2655"/>
      <c r="Q45" s="2655">
        <v>1</v>
      </c>
      <c r="R45" s="755"/>
      <c r="S45" s="1855" t="str">
        <f>$J45</f>
        <v>...1.1</v>
      </c>
      <c r="T45" s="684" t="s">
        <v>402</v>
      </c>
      <c r="U45" s="698"/>
      <c r="V45" s="2643"/>
      <c r="W45" s="2644"/>
      <c r="X45" s="2644"/>
      <c r="Y45" s="2644"/>
      <c r="Z45" s="2644"/>
      <c r="AA45" s="2644"/>
      <c r="AB45" s="2645"/>
      <c r="AC45" s="2643"/>
      <c r="AD45" s="2644"/>
      <c r="AE45" s="2644"/>
      <c r="AF45" s="2644"/>
      <c r="AG45" s="2644"/>
      <c r="AH45" s="2644"/>
      <c r="AI45" s="2644"/>
      <c r="AJ45" s="2645"/>
      <c r="AK45" s="1705" t="s">
        <v>480</v>
      </c>
      <c r="AM45" s="898"/>
      <c r="AN45" s="898" t="str">
        <f>IF(T45="","",T45)</f>
        <v>Группа потребителей</v>
      </c>
      <c r="AO45" s="898"/>
      <c r="AP45" s="898"/>
      <c r="AQ45" s="1553">
        <v>23</v>
      </c>
    </row>
    <row customHeight="1" ht="24">
      <c r="A46" s="1761" t="s">
        <v>226</v>
      </c>
      <c r="B46" s="1761" t="s">
        <v>227</v>
      </c>
      <c r="C46" s="1761" t="s">
        <v>228</v>
      </c>
      <c r="D46" s="1761" t="s">
        <v>491</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65</v>
      </c>
      <c r="AA46" s="2663"/>
      <c r="AB46" s="2505" t="s">
        <v>65</v>
      </c>
      <c r="AC46" s="1149"/>
      <c r="AD46" s="1149"/>
      <c r="AE46" s="1655"/>
      <c r="AF46" s="2663"/>
      <c r="AG46" s="2505" t="s">
        <v>65</v>
      </c>
      <c r="AH46" s="2685"/>
      <c r="AI46" s="2505" t="s">
        <v>65</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226</v>
      </c>
      <c r="B47" s="1761" t="s">
        <v>227</v>
      </c>
      <c r="C47" s="1761" t="s">
        <v>228</v>
      </c>
      <c r="D47" s="1761" t="s">
        <v>491</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226</v>
      </c>
      <c r="B48" s="1761" t="s">
        <v>227</v>
      </c>
      <c r="C48" s="1761" t="s">
        <v>228</v>
      </c>
      <c r="D48" s="1761" t="s">
        <v>491</v>
      </c>
      <c r="E48" s="2657"/>
      <c r="F48" s="2657"/>
      <c r="G48" s="2657"/>
      <c r="H48" s="2657"/>
      <c r="I48" s="2684"/>
      <c r="J48" s="2654"/>
      <c r="K48" s="1761"/>
      <c r="L48" s="1762"/>
      <c r="P48" s="2655"/>
      <c r="Q48" s="2655"/>
      <c r="R48" s="754"/>
      <c r="S48" s="1676"/>
      <c r="T48" s="685" t="s">
        <v>481</v>
      </c>
      <c r="U48" s="765"/>
      <c r="V48" s="765"/>
      <c r="W48" s="765"/>
      <c r="X48" s="765"/>
      <c r="Y48" s="765"/>
      <c r="Z48" s="765"/>
      <c r="AA48" s="765"/>
      <c r="AB48" s="765"/>
      <c r="AC48" s="765"/>
      <c r="AD48" s="765"/>
      <c r="AE48" s="765"/>
      <c r="AF48" s="765"/>
      <c r="AG48" s="765"/>
      <c r="AH48" s="765"/>
      <c r="AI48" s="765"/>
      <c r="AJ48" s="765"/>
      <c r="AK48" s="1656" t="s">
        <v>482</v>
      </c>
      <c r="AM48" s="898"/>
      <c r="AN48" s="898" t="str">
        <f>IF(T48="","",T48)</f>
        <v>Добавить значение признака дифференциации</v>
      </c>
      <c r="AO48" s="898"/>
      <c r="AP48" s="898"/>
      <c r="AQ48" s="1553">
        <v>20</v>
      </c>
    </row>
    <row customHeight="1" ht="22.049999999999997">
      <c r="A49" s="1761" t="s">
        <v>226</v>
      </c>
      <c r="B49" s="1761" t="s">
        <v>227</v>
      </c>
      <c r="C49" s="1761" t="s">
        <v>228</v>
      </c>
      <c r="D49" s="1761" t="s">
        <v>491</v>
      </c>
      <c r="E49" s="2657"/>
      <c r="F49" s="2657"/>
      <c r="G49" s="2657"/>
      <c r="H49" s="2657"/>
      <c r="I49" s="2654"/>
      <c r="J49" s="1761"/>
      <c r="K49" s="1761"/>
      <c r="L49" s="1762"/>
      <c r="P49" s="2655"/>
      <c r="Q49" s="1848"/>
      <c r="R49" s="754"/>
      <c r="S49" s="1676"/>
      <c r="T49" s="763" t="s">
        <v>407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226</v>
      </c>
      <c r="B50" s="1761" t="s">
        <v>227</v>
      </c>
      <c r="C50" s="1761" t="s">
        <v>228</v>
      </c>
      <c r="D50" s="1761" t="s">
        <v>491</v>
      </c>
      <c r="E50" s="2657"/>
      <c r="F50" s="2657"/>
      <c r="G50" s="2657"/>
      <c r="H50" s="2656"/>
      <c r="I50" s="1761"/>
      <c r="J50" s="1761"/>
      <c r="K50" s="1761"/>
      <c r="L50" s="1762"/>
      <c r="M50" s="1763"/>
      <c r="N50" s="1763"/>
      <c r="O50" s="935"/>
      <c r="P50" s="758"/>
      <c r="Q50" s="773"/>
      <c r="R50" s="753"/>
      <c r="S50" s="1676"/>
      <c r="T50" s="770" t="s">
        <v>483</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1" customFormat="1" customHeight="1" ht="0">
      <c r="A51" s="1741" t="s">
        <v>226</v>
      </c>
      <c r="B51" s="1741" t="s">
        <v>227</v>
      </c>
      <c r="C51" s="1712"/>
      <c r="D51" s="1712"/>
      <c r="E51" s="2657"/>
      <c r="F51" s="2656"/>
      <c r="G51" s="1712"/>
      <c r="H51" s="1712"/>
      <c r="I51" s="1712"/>
      <c r="J51" s="1712"/>
      <c r="K51" s="1712"/>
      <c r="L51" s="1856"/>
      <c r="M51" s="1719"/>
      <c r="N51" s="1719"/>
      <c r="P51" s="1714"/>
      <c r="Q51" s="1715"/>
      <c r="R51" s="1714"/>
      <c r="S51" s="1720"/>
      <c r="T51" s="1723" t="s">
        <v>410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1" customFormat="1" customHeight="1" ht="0">
      <c r="A52" s="1741" t="s">
        <v>226</v>
      </c>
      <c r="B52" s="1741"/>
      <c r="C52" s="1741"/>
      <c r="D52" s="1741"/>
      <c r="E52" s="2656"/>
      <c r="F52" s="1741"/>
      <c r="G52" s="1741"/>
      <c r="H52" s="1741"/>
      <c r="I52" s="1741"/>
      <c r="J52" s="1741"/>
      <c r="K52" s="1741"/>
      <c r="L52" s="1744"/>
      <c r="M52" s="1719"/>
      <c r="N52" s="1719"/>
      <c r="O52" s="916"/>
      <c r="P52" s="778"/>
      <c r="Q52" s="1742"/>
      <c r="R52" s="778"/>
      <c r="S52" s="1720"/>
      <c r="T52" s="1723" t="s">
        <v>411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1"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443</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68246-D7EB-A1D4-30E7-2F47771CF0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4" style="20133" width="24.7109375" hidden="1" customWidth="1"/>
    <col min="25" max="25" style="20133" width="11.7109375" hidden="1" customWidth="1"/>
    <col min="26" max="26" style="20133" width="3.7109375" hidden="1" customWidth="1"/>
    <col min="27" max="27" style="20133" width="11.7109375" hidden="1" customWidth="1"/>
    <col min="28" max="28" style="20133" width="8.57421875" hidden="1" customWidth="1"/>
    <col min="29" max="29" style="20133" width="24.7109375" customWidth="1"/>
    <col min="30" max="31" style="20133" width="24.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120</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392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393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476</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477</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478</v>
      </c>
      <c r="U5" s="698"/>
      <c r="V5" s="2748"/>
      <c r="W5" s="2749"/>
      <c r="X5" s="2749"/>
      <c r="Y5" s="2749"/>
      <c r="Z5" s="2749"/>
      <c r="AA5" s="2749"/>
      <c r="AB5" s="2750"/>
      <c r="AC5" s="2751"/>
      <c r="AD5" s="2752"/>
      <c r="AE5" s="2752"/>
      <c r="AF5" s="2752"/>
      <c r="AG5" s="2752"/>
      <c r="AH5" s="2752"/>
      <c r="AI5" s="2752"/>
      <c r="AJ5" s="2753"/>
      <c r="AK5" s="1656" t="s">
        <v>479</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401</v>
      </c>
      <c r="P6" s="2655"/>
      <c r="Q6" s="2655">
        <v>1</v>
      </c>
      <c r="R6" s="755"/>
      <c r="S6" s="1855">
        <f>$J6</f>
      </c>
      <c r="T6" s="684" t="s">
        <v>402</v>
      </c>
      <c r="U6" s="698"/>
      <c r="V6" s="2643"/>
      <c r="W6" s="2644"/>
      <c r="X6" s="2644"/>
      <c r="Y6" s="2644"/>
      <c r="Z6" s="2644"/>
      <c r="AA6" s="2644"/>
      <c r="AB6" s="2645"/>
      <c r="AC6" s="2643"/>
      <c r="AD6" s="2644"/>
      <c r="AE6" s="2644"/>
      <c r="AF6" s="2644"/>
      <c r="AG6" s="2644"/>
      <c r="AH6" s="2644"/>
      <c r="AI6" s="2644"/>
      <c r="AJ6" s="2645"/>
      <c r="AK6" s="1705" t="s">
        <v>480</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65</v>
      </c>
      <c r="AA7" s="2663"/>
      <c r="AB7" s="2505" t="s">
        <v>65</v>
      </c>
      <c r="AC7" s="1149"/>
      <c r="AD7" s="1149"/>
      <c r="AE7" s="1655"/>
      <c r="AF7" s="2663"/>
      <c r="AG7" s="2505" t="s">
        <v>65</v>
      </c>
      <c r="AH7" s="2685"/>
      <c r="AI7" s="2505" t="s">
        <v>65</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765"/>
      <c r="X9" s="765"/>
      <c r="Y9" s="765"/>
      <c r="Z9" s="765"/>
      <c r="AA9" s="765"/>
      <c r="AB9" s="765"/>
      <c r="AC9" s="765"/>
      <c r="AD9" s="765"/>
      <c r="AE9" s="765"/>
      <c r="AF9" s="765"/>
      <c r="AG9" s="765"/>
      <c r="AH9" s="765"/>
      <c r="AI9" s="765"/>
      <c r="AJ9" s="765"/>
      <c r="AK9" s="1656" t="s">
        <v>482</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407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1"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65</v>
      </c>
      <c r="AH15" s="2665"/>
      <c r="AI15" s="2666" t="s">
        <v>65</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10" customFormat="1" customHeight="1" ht="22.5" hidden="1">
      <c r="L18" s="1845"/>
      <c r="M18" s="1760"/>
      <c r="N18" s="1760"/>
      <c r="O18" s="1765" t="s">
        <v>412</v>
      </c>
      <c r="P18" s="1760"/>
      <c r="Q18" s="1769"/>
      <c r="R18" s="1769"/>
      <c r="S18" s="1127"/>
      <c r="Y18" s="1765"/>
      <c r="AA18" s="1765"/>
      <c r="AB18" s="1764"/>
      <c r="AF18" s="1765"/>
      <c r="AH18" s="1765"/>
      <c r="AI18" s="1764"/>
      <c r="AL18" s="909"/>
      <c r="AM18" s="909"/>
      <c r="AN18" s="909"/>
      <c r="AO18" s="909"/>
      <c r="AP18" s="909"/>
      <c r="AQ18" s="1558">
        <v>0</v>
      </c>
    </row>
    <row s="20210" customFormat="1" customHeight="1" ht="14.25" hidden="1">
      <c r="L19" s="1845"/>
      <c r="M19" s="1760"/>
      <c r="N19" s="1760"/>
      <c r="O19" s="1760"/>
      <c r="P19" s="1760"/>
      <c r="Q19" s="1769"/>
      <c r="R19" s="1769"/>
      <c r="S19" s="1127"/>
      <c r="AB19" s="1764"/>
      <c r="AI19" s="1764"/>
      <c r="AL19" s="909"/>
      <c r="AM19" s="909"/>
      <c r="AN19" s="909"/>
      <c r="AO19" s="909"/>
      <c r="AP19" s="909"/>
      <c r="AQ19" s="1558">
        <v>0</v>
      </c>
    </row>
    <row s="20210" customFormat="1" customHeight="1" ht="12" hidden="1">
      <c r="L20" s="1845"/>
      <c r="M20" s="1760"/>
      <c r="N20" s="1760"/>
      <c r="O20" s="1762" t="s">
        <v>413</v>
      </c>
      <c r="P20" s="1760"/>
      <c r="Q20" s="1840"/>
      <c r="R20" s="1840"/>
      <c r="S20" s="1127"/>
      <c r="T20" s="1558" t="s">
        <v>414</v>
      </c>
      <c r="Z20" s="584" t="s">
        <v>415</v>
      </c>
      <c r="AB20" s="584" t="s">
        <v>416</v>
      </c>
      <c r="AC20" s="1558" t="s">
        <v>414</v>
      </c>
      <c r="AG20" s="584" t="s">
        <v>417</v>
      </c>
      <c r="AI20" s="584" t="s">
        <v>416</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422</v>
      </c>
      <c r="AC34" s="724"/>
      <c r="AD34" s="724"/>
      <c r="AE34" s="724"/>
      <c r="AF34" s="724"/>
      <c r="AG34" s="724"/>
      <c r="AH34" s="724"/>
      <c r="AI34" s="676" t="s">
        <v>422</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t="s">
        <v>296</v>
      </c>
      <c r="AQ36" s="1553">
        <v>14</v>
      </c>
    </row>
    <row customHeight="1" ht="14.699999999999998">
      <c r="Q37" s="774"/>
      <c r="R37" s="774"/>
      <c r="S37" s="2671" t="s">
        <v>88</v>
      </c>
      <c r="T37" s="2607" t="s">
        <v>423</v>
      </c>
      <c r="U37" s="699"/>
      <c r="V37" s="2672" t="s">
        <v>424</v>
      </c>
      <c r="W37" s="2673"/>
      <c r="X37" s="2673"/>
      <c r="Y37" s="2673"/>
      <c r="Z37" s="2673"/>
      <c r="AA37" s="2674"/>
      <c r="AB37" s="2675" t="s">
        <v>425</v>
      </c>
      <c r="AC37" s="2672" t="s">
        <v>424</v>
      </c>
      <c r="AD37" s="2673"/>
      <c r="AE37" s="2673"/>
      <c r="AF37" s="2673"/>
      <c r="AG37" s="2673"/>
      <c r="AH37" s="2674"/>
      <c r="AI37" s="2675" t="s">
        <v>426</v>
      </c>
      <c r="AJ37" s="2678" t="s">
        <v>427</v>
      </c>
      <c r="AK37" s="2525"/>
      <c r="AQ37" s="1553">
        <v>14</v>
      </c>
    </row>
    <row customHeight="1" ht="35.699999999999996">
      <c r="Q38" s="774"/>
      <c r="R38" s="774"/>
      <c r="S38" s="2671"/>
      <c r="T38" s="2607"/>
      <c r="U38" s="1429"/>
      <c r="V38" s="1850" t="s">
        <v>484</v>
      </c>
      <c r="W38" s="2660" t="s">
        <v>430</v>
      </c>
      <c r="X38" s="2661"/>
      <c r="Y38" s="2660" t="s">
        <v>431</v>
      </c>
      <c r="Z38" s="2667"/>
      <c r="AA38" s="2661"/>
      <c r="AB38" s="2676"/>
      <c r="AC38" s="1850" t="s">
        <v>484</v>
      </c>
      <c r="AD38" s="2660" t="s">
        <v>430</v>
      </c>
      <c r="AE38" s="2661"/>
      <c r="AF38" s="2660" t="s">
        <v>431</v>
      </c>
      <c r="AG38" s="2667"/>
      <c r="AH38" s="2661"/>
      <c r="AI38" s="2676"/>
      <c r="AJ38" s="2679"/>
      <c r="AK38" s="2525"/>
      <c r="AQ38" s="1553">
        <v>34</v>
      </c>
    </row>
    <row customHeight="1" ht="35.699999999999996">
      <c r="A39" s="1768"/>
      <c r="B39" s="1768" t="s">
        <v>132</v>
      </c>
      <c r="C39" s="1768" t="s">
        <v>133</v>
      </c>
      <c r="D39" s="1768" t="s">
        <v>134</v>
      </c>
      <c r="E39" s="1762" t="s">
        <v>432</v>
      </c>
      <c r="F39" s="1762" t="s">
        <v>433</v>
      </c>
      <c r="G39" s="1762" t="s">
        <v>434</v>
      </c>
      <c r="H39" s="1762"/>
      <c r="I39" s="1762" t="s">
        <v>485</v>
      </c>
      <c r="J39" s="1762" t="s">
        <v>437</v>
      </c>
      <c r="K39" s="1762" t="s">
        <v>486</v>
      </c>
      <c r="L39" s="1762" t="s">
        <v>413</v>
      </c>
      <c r="Q39" s="774"/>
      <c r="R39" s="774"/>
      <c r="S39" s="2671"/>
      <c r="T39" s="2607"/>
      <c r="U39" s="700"/>
      <c r="V39" s="1850" t="s">
        <v>487</v>
      </c>
      <c r="W39" s="1620" t="s">
        <v>488</v>
      </c>
      <c r="X39" s="1620" t="s">
        <v>489</v>
      </c>
      <c r="Y39" s="1853" t="s">
        <v>441</v>
      </c>
      <c r="Z39" s="2668" t="s">
        <v>442</v>
      </c>
      <c r="AA39" s="2669"/>
      <c r="AB39" s="2677"/>
      <c r="AC39" s="1850" t="s">
        <v>487</v>
      </c>
      <c r="AD39" s="1620" t="s">
        <v>488</v>
      </c>
      <c r="AE39" s="1620" t="s">
        <v>489</v>
      </c>
      <c r="AF39" s="1853" t="s">
        <v>441</v>
      </c>
      <c r="AG39" s="2668" t="s">
        <v>442</v>
      </c>
      <c r="AH39" s="2669"/>
      <c r="AI39" s="2677"/>
      <c r="AJ39" s="2680"/>
      <c r="AK39" s="2525"/>
      <c r="AQ39" s="1553">
        <v>34</v>
      </c>
    </row>
    <row s="2072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106</v>
      </c>
      <c r="T40" s="1653" t="s">
        <v>107</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231</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120</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231</v>
      </c>
      <c r="B42" s="1761" t="s">
        <v>232</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392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393</v>
      </c>
      <c r="AM42" s="898"/>
      <c r="AN42" s="898" t="str">
        <f>IF(T42="","",T42)</f>
        <v>Территория действия тарифа</v>
      </c>
      <c r="AO42" s="898"/>
      <c r="AP42" s="898"/>
      <c r="AQ42" s="1553">
        <v>23</v>
      </c>
    </row>
    <row customHeight="1" ht="24">
      <c r="A43" s="1761" t="s">
        <v>231</v>
      </c>
      <c r="B43" s="1761" t="s">
        <v>232</v>
      </c>
      <c r="C43" s="1761" t="s">
        <v>233</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476</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477</v>
      </c>
      <c r="AM43" s="898"/>
      <c r="AN43" s="898" t="str">
        <f>IF(T43="","",T43)</f>
        <v>Наименование централизованной системы холодного водоснабжения</v>
      </c>
      <c r="AO43" s="898"/>
      <c r="AP43" s="898"/>
      <c r="AQ43" s="1553">
        <v>23</v>
      </c>
    </row>
    <row customHeight="1" ht="24">
      <c r="A44" s="1761" t="s">
        <v>231</v>
      </c>
      <c r="B44" s="1761" t="s">
        <v>232</v>
      </c>
      <c r="C44" s="1761" t="s">
        <v>233</v>
      </c>
      <c r="D44" s="1761" t="s">
        <v>492</v>
      </c>
      <c r="E44" s="2657"/>
      <c r="F44" s="2657"/>
      <c r="G44" s="2657"/>
      <c r="H44" s="2657"/>
      <c r="I44" s="2654" t="str">
        <f>S43&amp;".1"</f>
        <v>...1</v>
      </c>
      <c r="J44" s="1761"/>
      <c r="K44" s="1761"/>
      <c r="L44" s="1762"/>
      <c r="P44" s="2655">
        <v>1</v>
      </c>
      <c r="Q44" s="1848"/>
      <c r="R44" s="754"/>
      <c r="S44" s="1855" t="str">
        <f>$I44</f>
        <v>...1</v>
      </c>
      <c r="T44" s="683" t="s">
        <v>478</v>
      </c>
      <c r="U44" s="698"/>
      <c r="V44" s="2748"/>
      <c r="W44" s="2749"/>
      <c r="X44" s="2749"/>
      <c r="Y44" s="2749"/>
      <c r="Z44" s="2749"/>
      <c r="AA44" s="2749"/>
      <c r="AB44" s="2750"/>
      <c r="AC44" s="2751"/>
      <c r="AD44" s="2752"/>
      <c r="AE44" s="2752"/>
      <c r="AF44" s="2752"/>
      <c r="AG44" s="2752"/>
      <c r="AH44" s="2752"/>
      <c r="AI44" s="2752"/>
      <c r="AJ44" s="2753"/>
      <c r="AK44" s="1656" t="s">
        <v>479</v>
      </c>
      <c r="AM44" s="898"/>
      <c r="AN44" s="898" t="str">
        <f>IF(T44="","",T44)</f>
        <v>Наименование признака дифференциации</v>
      </c>
      <c r="AO44" s="898"/>
      <c r="AP44" s="898"/>
      <c r="AQ44" s="1553">
        <v>23</v>
      </c>
    </row>
    <row customHeight="1" ht="24">
      <c r="A45" s="1761" t="s">
        <v>231</v>
      </c>
      <c r="B45" s="1761" t="s">
        <v>232</v>
      </c>
      <c r="C45" s="1761" t="s">
        <v>233</v>
      </c>
      <c r="D45" s="1761" t="s">
        <v>492</v>
      </c>
      <c r="E45" s="2657"/>
      <c r="F45" s="2657"/>
      <c r="G45" s="2657"/>
      <c r="H45" s="2657"/>
      <c r="I45" s="2684"/>
      <c r="J45" s="2654" t="str">
        <f>I44&amp;".1"</f>
        <v>...1.1</v>
      </c>
      <c r="K45" s="1761"/>
      <c r="L45" s="1762" t="s">
        <v>401</v>
      </c>
      <c r="P45" s="2655"/>
      <c r="Q45" s="2655">
        <v>1</v>
      </c>
      <c r="R45" s="755"/>
      <c r="S45" s="1855" t="str">
        <f>$J45</f>
        <v>...1.1</v>
      </c>
      <c r="T45" s="684" t="s">
        <v>402</v>
      </c>
      <c r="U45" s="698"/>
      <c r="V45" s="2643"/>
      <c r="W45" s="2644"/>
      <c r="X45" s="2644"/>
      <c r="Y45" s="2644"/>
      <c r="Z45" s="2644"/>
      <c r="AA45" s="2644"/>
      <c r="AB45" s="2645"/>
      <c r="AC45" s="2643"/>
      <c r="AD45" s="2644"/>
      <c r="AE45" s="2644"/>
      <c r="AF45" s="2644"/>
      <c r="AG45" s="2644"/>
      <c r="AH45" s="2644"/>
      <c r="AI45" s="2644"/>
      <c r="AJ45" s="2645"/>
      <c r="AK45" s="1705" t="s">
        <v>480</v>
      </c>
      <c r="AM45" s="898"/>
      <c r="AN45" s="898" t="str">
        <f>IF(T45="","",T45)</f>
        <v>Группа потребителей</v>
      </c>
      <c r="AO45" s="898"/>
      <c r="AP45" s="898"/>
      <c r="AQ45" s="1553">
        <v>23</v>
      </c>
    </row>
    <row customHeight="1" ht="24">
      <c r="A46" s="1761" t="s">
        <v>231</v>
      </c>
      <c r="B46" s="1761" t="s">
        <v>232</v>
      </c>
      <c r="C46" s="1761" t="s">
        <v>233</v>
      </c>
      <c r="D46" s="1761" t="s">
        <v>492</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65</v>
      </c>
      <c r="AA46" s="2663"/>
      <c r="AB46" s="2505" t="s">
        <v>65</v>
      </c>
      <c r="AC46" s="1149"/>
      <c r="AD46" s="1149"/>
      <c r="AE46" s="1655"/>
      <c r="AF46" s="2663"/>
      <c r="AG46" s="2505" t="s">
        <v>65</v>
      </c>
      <c r="AH46" s="2685"/>
      <c r="AI46" s="2505" t="s">
        <v>65</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231</v>
      </c>
      <c r="B47" s="1761" t="s">
        <v>232</v>
      </c>
      <c r="C47" s="1761" t="s">
        <v>233</v>
      </c>
      <c r="D47" s="1761" t="s">
        <v>492</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231</v>
      </c>
      <c r="B48" s="1761" t="s">
        <v>232</v>
      </c>
      <c r="C48" s="1761" t="s">
        <v>233</v>
      </c>
      <c r="D48" s="1761" t="s">
        <v>492</v>
      </c>
      <c r="E48" s="2657"/>
      <c r="F48" s="2657"/>
      <c r="G48" s="2657"/>
      <c r="H48" s="2657"/>
      <c r="I48" s="2684"/>
      <c r="J48" s="2654"/>
      <c r="K48" s="1761"/>
      <c r="L48" s="1762"/>
      <c r="P48" s="2655"/>
      <c r="Q48" s="2655"/>
      <c r="R48" s="754"/>
      <c r="S48" s="1676"/>
      <c r="T48" s="685" t="s">
        <v>481</v>
      </c>
      <c r="U48" s="765"/>
      <c r="V48" s="765"/>
      <c r="W48" s="765"/>
      <c r="X48" s="765"/>
      <c r="Y48" s="765"/>
      <c r="Z48" s="765"/>
      <c r="AA48" s="765"/>
      <c r="AB48" s="765"/>
      <c r="AC48" s="765"/>
      <c r="AD48" s="765"/>
      <c r="AE48" s="765"/>
      <c r="AF48" s="765"/>
      <c r="AG48" s="765"/>
      <c r="AH48" s="765"/>
      <c r="AI48" s="765"/>
      <c r="AJ48" s="765"/>
      <c r="AK48" s="1656" t="s">
        <v>482</v>
      </c>
      <c r="AM48" s="898"/>
      <c r="AN48" s="898" t="str">
        <f>IF(T48="","",T48)</f>
        <v>Добавить значение признака дифференциации</v>
      </c>
      <c r="AO48" s="898"/>
      <c r="AP48" s="898"/>
      <c r="AQ48" s="1553">
        <v>20</v>
      </c>
    </row>
    <row customHeight="1" ht="22.049999999999997">
      <c r="A49" s="1761" t="s">
        <v>231</v>
      </c>
      <c r="B49" s="1761" t="s">
        <v>232</v>
      </c>
      <c r="C49" s="1761" t="s">
        <v>233</v>
      </c>
      <c r="D49" s="1761" t="s">
        <v>492</v>
      </c>
      <c r="E49" s="2657"/>
      <c r="F49" s="2657"/>
      <c r="G49" s="2657"/>
      <c r="H49" s="2657"/>
      <c r="I49" s="2654"/>
      <c r="J49" s="1761"/>
      <c r="K49" s="1761"/>
      <c r="L49" s="1762"/>
      <c r="P49" s="2655"/>
      <c r="Q49" s="1848"/>
      <c r="R49" s="754"/>
      <c r="S49" s="1676"/>
      <c r="T49" s="763" t="s">
        <v>407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231</v>
      </c>
      <c r="B50" s="1761" t="s">
        <v>232</v>
      </c>
      <c r="C50" s="1761" t="s">
        <v>233</v>
      </c>
      <c r="D50" s="1761" t="s">
        <v>492</v>
      </c>
      <c r="E50" s="2657"/>
      <c r="F50" s="2657"/>
      <c r="G50" s="2657"/>
      <c r="H50" s="2656"/>
      <c r="I50" s="1761"/>
      <c r="J50" s="1761"/>
      <c r="K50" s="1761"/>
      <c r="L50" s="1762"/>
      <c r="M50" s="1763"/>
      <c r="N50" s="1763"/>
      <c r="O50" s="935"/>
      <c r="P50" s="758"/>
      <c r="Q50" s="773"/>
      <c r="R50" s="753"/>
      <c r="S50" s="1676"/>
      <c r="T50" s="770" t="s">
        <v>483</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1" customFormat="1" customHeight="1" ht="0">
      <c r="A51" s="1741" t="s">
        <v>231</v>
      </c>
      <c r="B51" s="1741" t="s">
        <v>232</v>
      </c>
      <c r="C51" s="1712"/>
      <c r="D51" s="1712"/>
      <c r="E51" s="2657"/>
      <c r="F51" s="2656"/>
      <c r="G51" s="1712"/>
      <c r="H51" s="1712"/>
      <c r="I51" s="1712"/>
      <c r="J51" s="1712"/>
      <c r="K51" s="1712"/>
      <c r="L51" s="1856"/>
      <c r="M51" s="1719"/>
      <c r="N51" s="1719"/>
      <c r="P51" s="1714"/>
      <c r="Q51" s="1715"/>
      <c r="R51" s="1714"/>
      <c r="S51" s="1720"/>
      <c r="T51" s="1723" t="s">
        <v>410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1" customFormat="1" customHeight="1" ht="0">
      <c r="A52" s="1741" t="s">
        <v>231</v>
      </c>
      <c r="B52" s="1741"/>
      <c r="C52" s="1741"/>
      <c r="D52" s="1741"/>
      <c r="E52" s="2656"/>
      <c r="F52" s="1741"/>
      <c r="G52" s="1741"/>
      <c r="H52" s="1741"/>
      <c r="I52" s="1741"/>
      <c r="J52" s="1741"/>
      <c r="K52" s="1741"/>
      <c r="L52" s="1744"/>
      <c r="M52" s="1719"/>
      <c r="N52" s="1719"/>
      <c r="O52" s="916"/>
      <c r="P52" s="778"/>
      <c r="Q52" s="1742"/>
      <c r="R52" s="778"/>
      <c r="S52" s="1720"/>
      <c r="T52" s="1723" t="s">
        <v>411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1"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443</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DC486-1422-55EE-0616-FA8AB08E20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4" style="20133" width="24.7109375" hidden="1" customWidth="1"/>
    <col min="25" max="25" style="20133" width="11.7109375" hidden="1" customWidth="1"/>
    <col min="26" max="26" style="20133" width="3.7109375" hidden="1" customWidth="1"/>
    <col min="27" max="27" style="20133" width="11.7109375" hidden="1" customWidth="1"/>
    <col min="28" max="28" style="20133" width="8.57421875" hidden="1" customWidth="1"/>
    <col min="29" max="29" style="20133" width="24.7109375" customWidth="1"/>
    <col min="30" max="31" style="20133" width="24.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120</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392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393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476</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477</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478</v>
      </c>
      <c r="U5" s="698"/>
      <c r="V5" s="2748"/>
      <c r="W5" s="2749"/>
      <c r="X5" s="2749"/>
      <c r="Y5" s="2749"/>
      <c r="Z5" s="2749"/>
      <c r="AA5" s="2749"/>
      <c r="AB5" s="2750"/>
      <c r="AC5" s="2751"/>
      <c r="AD5" s="2752"/>
      <c r="AE5" s="2752"/>
      <c r="AF5" s="2752"/>
      <c r="AG5" s="2752"/>
      <c r="AH5" s="2752"/>
      <c r="AI5" s="2752"/>
      <c r="AJ5" s="2753"/>
      <c r="AK5" s="1656" t="s">
        <v>479</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401</v>
      </c>
      <c r="P6" s="2655"/>
      <c r="Q6" s="2655">
        <v>1</v>
      </c>
      <c r="R6" s="755"/>
      <c r="S6" s="1855">
        <f>$J6</f>
      </c>
      <c r="T6" s="684" t="s">
        <v>402</v>
      </c>
      <c r="U6" s="698"/>
      <c r="V6" s="2643"/>
      <c r="W6" s="2644"/>
      <c r="X6" s="2644"/>
      <c r="Y6" s="2644"/>
      <c r="Z6" s="2644"/>
      <c r="AA6" s="2644"/>
      <c r="AB6" s="2645"/>
      <c r="AC6" s="2643"/>
      <c r="AD6" s="2644"/>
      <c r="AE6" s="2644"/>
      <c r="AF6" s="2644"/>
      <c r="AG6" s="2644"/>
      <c r="AH6" s="2644"/>
      <c r="AI6" s="2644"/>
      <c r="AJ6" s="2645"/>
      <c r="AK6" s="1705" t="s">
        <v>480</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65</v>
      </c>
      <c r="AA7" s="2663"/>
      <c r="AB7" s="2505" t="s">
        <v>65</v>
      </c>
      <c r="AC7" s="1149"/>
      <c r="AD7" s="1149"/>
      <c r="AE7" s="1655"/>
      <c r="AF7" s="2663"/>
      <c r="AG7" s="2505" t="s">
        <v>65</v>
      </c>
      <c r="AH7" s="2685"/>
      <c r="AI7" s="2505" t="s">
        <v>65</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765"/>
      <c r="X9" s="765"/>
      <c r="Y9" s="765"/>
      <c r="Z9" s="765"/>
      <c r="AA9" s="765"/>
      <c r="AB9" s="765"/>
      <c r="AC9" s="765"/>
      <c r="AD9" s="765"/>
      <c r="AE9" s="765"/>
      <c r="AF9" s="765"/>
      <c r="AG9" s="765"/>
      <c r="AH9" s="765"/>
      <c r="AI9" s="765"/>
      <c r="AJ9" s="765"/>
      <c r="AK9" s="1656" t="s">
        <v>482</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407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1"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65</v>
      </c>
      <c r="AH15" s="2665"/>
      <c r="AI15" s="2666" t="s">
        <v>65</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10" customFormat="1" customHeight="1" ht="22.5" hidden="1">
      <c r="L18" s="1845"/>
      <c r="M18" s="1760"/>
      <c r="N18" s="1760"/>
      <c r="O18" s="1765" t="s">
        <v>412</v>
      </c>
      <c r="P18" s="1760"/>
      <c r="Q18" s="1769"/>
      <c r="R18" s="1769"/>
      <c r="S18" s="1127"/>
      <c r="Y18" s="1765"/>
      <c r="AA18" s="1765"/>
      <c r="AB18" s="1764"/>
      <c r="AF18" s="1765"/>
      <c r="AH18" s="1765"/>
      <c r="AI18" s="1764"/>
      <c r="AL18" s="909"/>
      <c r="AM18" s="909"/>
      <c r="AN18" s="909"/>
      <c r="AO18" s="909"/>
      <c r="AP18" s="909"/>
      <c r="AQ18" s="1558">
        <v>0</v>
      </c>
    </row>
    <row s="20210" customFormat="1" customHeight="1" ht="14.25" hidden="1">
      <c r="L19" s="1845"/>
      <c r="M19" s="1760"/>
      <c r="N19" s="1760"/>
      <c r="O19" s="1760"/>
      <c r="P19" s="1760"/>
      <c r="Q19" s="1769"/>
      <c r="R19" s="1769"/>
      <c r="S19" s="1127"/>
      <c r="AB19" s="1764"/>
      <c r="AI19" s="1764"/>
      <c r="AL19" s="909"/>
      <c r="AM19" s="909"/>
      <c r="AN19" s="909"/>
      <c r="AO19" s="909"/>
      <c r="AP19" s="909"/>
      <c r="AQ19" s="1558">
        <v>0</v>
      </c>
    </row>
    <row s="20210" customFormat="1" customHeight="1" ht="12" hidden="1">
      <c r="L20" s="1845"/>
      <c r="M20" s="1760"/>
      <c r="N20" s="1760"/>
      <c r="O20" s="1762" t="s">
        <v>413</v>
      </c>
      <c r="P20" s="1760"/>
      <c r="Q20" s="1840"/>
      <c r="R20" s="1840"/>
      <c r="S20" s="1127"/>
      <c r="T20" s="1558" t="s">
        <v>414</v>
      </c>
      <c r="Z20" s="584" t="s">
        <v>415</v>
      </c>
      <c r="AB20" s="584" t="s">
        <v>416</v>
      </c>
      <c r="AC20" s="1558" t="s">
        <v>414</v>
      </c>
      <c r="AG20" s="584" t="s">
        <v>417</v>
      </c>
      <c r="AI20" s="584" t="s">
        <v>416</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422</v>
      </c>
      <c r="AC34" s="724"/>
      <c r="AD34" s="724"/>
      <c r="AE34" s="724"/>
      <c r="AF34" s="724"/>
      <c r="AG34" s="724"/>
      <c r="AH34" s="724"/>
      <c r="AI34" s="676" t="s">
        <v>422</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t="s">
        <v>296</v>
      </c>
      <c r="AQ36" s="1553">
        <v>14</v>
      </c>
    </row>
    <row customHeight="1" ht="14.699999999999998">
      <c r="Q37" s="774"/>
      <c r="R37" s="774"/>
      <c r="S37" s="2671" t="s">
        <v>88</v>
      </c>
      <c r="T37" s="2607" t="s">
        <v>423</v>
      </c>
      <c r="U37" s="699"/>
      <c r="V37" s="2672" t="s">
        <v>424</v>
      </c>
      <c r="W37" s="2673"/>
      <c r="X37" s="2673"/>
      <c r="Y37" s="2673"/>
      <c r="Z37" s="2673"/>
      <c r="AA37" s="2674"/>
      <c r="AB37" s="2675" t="s">
        <v>425</v>
      </c>
      <c r="AC37" s="2672" t="s">
        <v>424</v>
      </c>
      <c r="AD37" s="2673"/>
      <c r="AE37" s="2673"/>
      <c r="AF37" s="2673"/>
      <c r="AG37" s="2673"/>
      <c r="AH37" s="2674"/>
      <c r="AI37" s="2675" t="s">
        <v>426</v>
      </c>
      <c r="AJ37" s="2678" t="s">
        <v>427</v>
      </c>
      <c r="AK37" s="2525"/>
      <c r="AQ37" s="1553">
        <v>14</v>
      </c>
    </row>
    <row customHeight="1" ht="35.699999999999996">
      <c r="Q38" s="774"/>
      <c r="R38" s="774"/>
      <c r="S38" s="2671"/>
      <c r="T38" s="2607"/>
      <c r="U38" s="1429"/>
      <c r="V38" s="1850" t="s">
        <v>484</v>
      </c>
      <c r="W38" s="2660" t="s">
        <v>430</v>
      </c>
      <c r="X38" s="2661"/>
      <c r="Y38" s="2660" t="s">
        <v>431</v>
      </c>
      <c r="Z38" s="2667"/>
      <c r="AA38" s="2661"/>
      <c r="AB38" s="2676"/>
      <c r="AC38" s="1850" t="s">
        <v>484</v>
      </c>
      <c r="AD38" s="2660" t="s">
        <v>430</v>
      </c>
      <c r="AE38" s="2661"/>
      <c r="AF38" s="2660" t="s">
        <v>431</v>
      </c>
      <c r="AG38" s="2667"/>
      <c r="AH38" s="2661"/>
      <c r="AI38" s="2676"/>
      <c r="AJ38" s="2679"/>
      <c r="AK38" s="2525"/>
      <c r="AQ38" s="1553">
        <v>34</v>
      </c>
    </row>
    <row customHeight="1" ht="35.699999999999996">
      <c r="A39" s="1768"/>
      <c r="B39" s="1768" t="s">
        <v>132</v>
      </c>
      <c r="C39" s="1768" t="s">
        <v>133</v>
      </c>
      <c r="D39" s="1768" t="s">
        <v>134</v>
      </c>
      <c r="E39" s="1762" t="s">
        <v>432</v>
      </c>
      <c r="F39" s="1762" t="s">
        <v>433</v>
      </c>
      <c r="G39" s="1762" t="s">
        <v>434</v>
      </c>
      <c r="H39" s="1762"/>
      <c r="I39" s="1762" t="s">
        <v>485</v>
      </c>
      <c r="J39" s="1762" t="s">
        <v>437</v>
      </c>
      <c r="K39" s="1762" t="s">
        <v>486</v>
      </c>
      <c r="L39" s="1762" t="s">
        <v>413</v>
      </c>
      <c r="Q39" s="774"/>
      <c r="R39" s="774"/>
      <c r="S39" s="2671"/>
      <c r="T39" s="2607"/>
      <c r="U39" s="700"/>
      <c r="V39" s="1850" t="s">
        <v>487</v>
      </c>
      <c r="W39" s="1620" t="s">
        <v>488</v>
      </c>
      <c r="X39" s="1620" t="s">
        <v>489</v>
      </c>
      <c r="Y39" s="1853" t="s">
        <v>441</v>
      </c>
      <c r="Z39" s="2668" t="s">
        <v>442</v>
      </c>
      <c r="AA39" s="2669"/>
      <c r="AB39" s="2677"/>
      <c r="AC39" s="1850" t="s">
        <v>487</v>
      </c>
      <c r="AD39" s="1620" t="s">
        <v>488</v>
      </c>
      <c r="AE39" s="1620" t="s">
        <v>489</v>
      </c>
      <c r="AF39" s="1853" t="s">
        <v>441</v>
      </c>
      <c r="AG39" s="2668" t="s">
        <v>442</v>
      </c>
      <c r="AH39" s="2669"/>
      <c r="AI39" s="2677"/>
      <c r="AJ39" s="2680"/>
      <c r="AK39" s="2525"/>
      <c r="AQ39" s="1553">
        <v>34</v>
      </c>
    </row>
    <row s="2072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106</v>
      </c>
      <c r="T40" s="1653" t="s">
        <v>107</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120</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236</v>
      </c>
      <c r="B42" s="1761" t="s">
        <v>237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392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393</v>
      </c>
      <c r="AM42" s="898"/>
      <c r="AN42" s="898" t="str">
        <f>IF(T42="","",T42)</f>
        <v>Территория действия тарифа</v>
      </c>
      <c r="AO42" s="898"/>
      <c r="AP42" s="898"/>
      <c r="AQ42" s="1553">
        <v>23</v>
      </c>
    </row>
    <row customHeight="1" ht="24">
      <c r="A43" s="1761" t="s">
        <v>236</v>
      </c>
      <c r="B43" s="1761" t="s">
        <v>237</v>
      </c>
      <c r="C43" s="1761" t="s">
        <v>238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476</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477</v>
      </c>
      <c r="AM43" s="898"/>
      <c r="AN43" s="898" t="str">
        <f>IF(T43="","",T43)</f>
        <v>Наименование централизованной системы холодного водоснабжения</v>
      </c>
      <c r="AO43" s="898"/>
      <c r="AP43" s="898"/>
      <c r="AQ43" s="1553">
        <v>23</v>
      </c>
    </row>
    <row customHeight="1" ht="24">
      <c r="A44" s="1761" t="s">
        <v>236</v>
      </c>
      <c r="B44" s="1761" t="s">
        <v>237</v>
      </c>
      <c r="C44" s="1761" t="s">
        <v>238</v>
      </c>
      <c r="D44" s="1761" t="s">
        <v>493</v>
      </c>
      <c r="E44" s="2657"/>
      <c r="F44" s="2657"/>
      <c r="G44" s="2657"/>
      <c r="H44" s="2657"/>
      <c r="I44" s="2654" t="str">
        <f>S43&amp;".1"</f>
        <v>...1</v>
      </c>
      <c r="J44" s="1761"/>
      <c r="K44" s="1761"/>
      <c r="L44" s="1762"/>
      <c r="P44" s="2655">
        <v>1</v>
      </c>
      <c r="Q44" s="1848"/>
      <c r="R44" s="754"/>
      <c r="S44" s="1855" t="str">
        <f>$I44</f>
        <v>...1</v>
      </c>
      <c r="T44" s="683" t="s">
        <v>478</v>
      </c>
      <c r="U44" s="698"/>
      <c r="V44" s="2748"/>
      <c r="W44" s="2749"/>
      <c r="X44" s="2749"/>
      <c r="Y44" s="2749"/>
      <c r="Z44" s="2749"/>
      <c r="AA44" s="2749"/>
      <c r="AB44" s="2750"/>
      <c r="AC44" s="2751"/>
      <c r="AD44" s="2752"/>
      <c r="AE44" s="2752"/>
      <c r="AF44" s="2752"/>
      <c r="AG44" s="2752"/>
      <c r="AH44" s="2752"/>
      <c r="AI44" s="2752"/>
      <c r="AJ44" s="2753"/>
      <c r="AK44" s="1656" t="s">
        <v>479</v>
      </c>
      <c r="AM44" s="898"/>
      <c r="AN44" s="898" t="str">
        <f>IF(T44="","",T44)</f>
        <v>Наименование признака дифференциации</v>
      </c>
      <c r="AO44" s="898"/>
      <c r="AP44" s="898"/>
      <c r="AQ44" s="1553">
        <v>23</v>
      </c>
    </row>
    <row customHeight="1" ht="24">
      <c r="A45" s="1761" t="s">
        <v>236</v>
      </c>
      <c r="B45" s="1761" t="s">
        <v>237</v>
      </c>
      <c r="C45" s="1761" t="s">
        <v>238</v>
      </c>
      <c r="D45" s="1761" t="s">
        <v>493</v>
      </c>
      <c r="E45" s="2657"/>
      <c r="F45" s="2657"/>
      <c r="G45" s="2657"/>
      <c r="H45" s="2657"/>
      <c r="I45" s="2684"/>
      <c r="J45" s="2654" t="str">
        <f>I44&amp;".1"</f>
        <v>...1.1</v>
      </c>
      <c r="K45" s="1761"/>
      <c r="L45" s="1762" t="s">
        <v>401</v>
      </c>
      <c r="P45" s="2655"/>
      <c r="Q45" s="2655">
        <v>1</v>
      </c>
      <c r="R45" s="755"/>
      <c r="S45" s="1855" t="str">
        <f>$J45</f>
        <v>...1.1</v>
      </c>
      <c r="T45" s="684" t="s">
        <v>402</v>
      </c>
      <c r="U45" s="698"/>
      <c r="V45" s="2643"/>
      <c r="W45" s="2644"/>
      <c r="X45" s="2644"/>
      <c r="Y45" s="2644"/>
      <c r="Z45" s="2644"/>
      <c r="AA45" s="2644"/>
      <c r="AB45" s="2645"/>
      <c r="AC45" s="2643"/>
      <c r="AD45" s="2644"/>
      <c r="AE45" s="2644"/>
      <c r="AF45" s="2644"/>
      <c r="AG45" s="2644"/>
      <c r="AH45" s="2644"/>
      <c r="AI45" s="2644"/>
      <c r="AJ45" s="2645"/>
      <c r="AK45" s="1705" t="s">
        <v>480</v>
      </c>
      <c r="AM45" s="898"/>
      <c r="AN45" s="898" t="str">
        <f>IF(T45="","",T45)</f>
        <v>Группа потребителей</v>
      </c>
      <c r="AO45" s="898"/>
      <c r="AP45" s="898"/>
      <c r="AQ45" s="1553">
        <v>23</v>
      </c>
    </row>
    <row customHeight="1" ht="24">
      <c r="A46" s="1761" t="s">
        <v>236</v>
      </c>
      <c r="B46" s="1761" t="s">
        <v>237</v>
      </c>
      <c r="C46" s="1761" t="s">
        <v>238</v>
      </c>
      <c r="D46" s="1761" t="s">
        <v>493</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65</v>
      </c>
      <c r="AA46" s="2663"/>
      <c r="AB46" s="2505" t="s">
        <v>65</v>
      </c>
      <c r="AC46" s="1149"/>
      <c r="AD46" s="1149"/>
      <c r="AE46" s="1655"/>
      <c r="AF46" s="2663"/>
      <c r="AG46" s="2505" t="s">
        <v>65</v>
      </c>
      <c r="AH46" s="2685"/>
      <c r="AI46" s="2505" t="s">
        <v>65</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236</v>
      </c>
      <c r="B47" s="1761" t="s">
        <v>237</v>
      </c>
      <c r="C47" s="1761" t="s">
        <v>238</v>
      </c>
      <c r="D47" s="1761" t="s">
        <v>493</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236</v>
      </c>
      <c r="B48" s="1761" t="s">
        <v>237</v>
      </c>
      <c r="C48" s="1761" t="s">
        <v>238</v>
      </c>
      <c r="D48" s="1761" t="s">
        <v>493</v>
      </c>
      <c r="E48" s="2657"/>
      <c r="F48" s="2657"/>
      <c r="G48" s="2657"/>
      <c r="H48" s="2657"/>
      <c r="I48" s="2684"/>
      <c r="J48" s="2654"/>
      <c r="K48" s="1761"/>
      <c r="L48" s="1762"/>
      <c r="P48" s="2655"/>
      <c r="Q48" s="2655"/>
      <c r="R48" s="754"/>
      <c r="S48" s="1676"/>
      <c r="T48" s="685" t="s">
        <v>481</v>
      </c>
      <c r="U48" s="765"/>
      <c r="V48" s="765"/>
      <c r="W48" s="765"/>
      <c r="X48" s="765"/>
      <c r="Y48" s="765"/>
      <c r="Z48" s="765"/>
      <c r="AA48" s="765"/>
      <c r="AB48" s="765"/>
      <c r="AC48" s="765"/>
      <c r="AD48" s="765"/>
      <c r="AE48" s="765"/>
      <c r="AF48" s="765"/>
      <c r="AG48" s="765"/>
      <c r="AH48" s="765"/>
      <c r="AI48" s="765"/>
      <c r="AJ48" s="765"/>
      <c r="AK48" s="1656" t="s">
        <v>482</v>
      </c>
      <c r="AM48" s="898"/>
      <c r="AN48" s="898" t="str">
        <f>IF(T48="","",T48)</f>
        <v>Добавить значение признака дифференциации</v>
      </c>
      <c r="AO48" s="898"/>
      <c r="AP48" s="898"/>
      <c r="AQ48" s="1553">
        <v>20</v>
      </c>
    </row>
    <row customHeight="1" ht="22.049999999999997">
      <c r="A49" s="1761" t="s">
        <v>236</v>
      </c>
      <c r="B49" s="1761" t="s">
        <v>237</v>
      </c>
      <c r="C49" s="1761" t="s">
        <v>238</v>
      </c>
      <c r="D49" s="1761" t="s">
        <v>493</v>
      </c>
      <c r="E49" s="2657"/>
      <c r="F49" s="2657"/>
      <c r="G49" s="2657"/>
      <c r="H49" s="2657"/>
      <c r="I49" s="2654"/>
      <c r="J49" s="1761"/>
      <c r="K49" s="1761"/>
      <c r="L49" s="1762"/>
      <c r="P49" s="2655"/>
      <c r="Q49" s="1848"/>
      <c r="R49" s="754"/>
      <c r="S49" s="1676"/>
      <c r="T49" s="763" t="s">
        <v>407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236</v>
      </c>
      <c r="B50" s="1761" t="s">
        <v>237</v>
      </c>
      <c r="C50" s="1761" t="s">
        <v>238</v>
      </c>
      <c r="D50" s="1761" t="s">
        <v>493</v>
      </c>
      <c r="E50" s="2657"/>
      <c r="F50" s="2657"/>
      <c r="G50" s="2657"/>
      <c r="H50" s="2656"/>
      <c r="I50" s="1761"/>
      <c r="J50" s="1761"/>
      <c r="K50" s="1761"/>
      <c r="L50" s="1762"/>
      <c r="M50" s="1763"/>
      <c r="N50" s="1763"/>
      <c r="O50" s="935"/>
      <c r="P50" s="758"/>
      <c r="Q50" s="773"/>
      <c r="R50" s="753"/>
      <c r="S50" s="1676"/>
      <c r="T50" s="770" t="s">
        <v>483</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1" customFormat="1" customHeight="1" ht="0">
      <c r="A51" s="1741" t="s">
        <v>236</v>
      </c>
      <c r="B51" s="1741" t="s">
        <v>237</v>
      </c>
      <c r="C51" s="1712"/>
      <c r="D51" s="1712"/>
      <c r="E51" s="2657"/>
      <c r="F51" s="2656"/>
      <c r="G51" s="1712"/>
      <c r="H51" s="1712"/>
      <c r="I51" s="1712"/>
      <c r="J51" s="1712"/>
      <c r="K51" s="1712"/>
      <c r="L51" s="1856"/>
      <c r="M51" s="1719"/>
      <c r="N51" s="1719"/>
      <c r="P51" s="1714"/>
      <c r="Q51" s="1715"/>
      <c r="R51" s="1714"/>
      <c r="S51" s="1720"/>
      <c r="T51" s="1723" t="s">
        <v>410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1" customFormat="1" customHeight="1" ht="0">
      <c r="A52" s="1741" t="s">
        <v>236</v>
      </c>
      <c r="B52" s="1741"/>
      <c r="C52" s="1741"/>
      <c r="D52" s="1741"/>
      <c r="E52" s="2656"/>
      <c r="F52" s="1741"/>
      <c r="G52" s="1741"/>
      <c r="H52" s="1741"/>
      <c r="I52" s="1741"/>
      <c r="J52" s="1741"/>
      <c r="K52" s="1741"/>
      <c r="L52" s="1744"/>
      <c r="M52" s="1719"/>
      <c r="N52" s="1719"/>
      <c r="O52" s="916"/>
      <c r="P52" s="778"/>
      <c r="Q52" s="1742"/>
      <c r="R52" s="778"/>
      <c r="S52" s="1720"/>
      <c r="T52" s="1723" t="s">
        <v>411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1"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443</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4BF3E-0C3B-F16D-674F-C40573E02F8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133" width="10.140625" hidden="1" customWidth="1"/>
    <col min="4" max="4" style="20133" width="11.8515625" hidden="1" customWidth="1"/>
    <col min="5" max="11" style="20133" width="10.140625" hidden="1" customWidth="1"/>
    <col min="12" max="12" style="20208" width="10.140625" hidden="1" customWidth="1"/>
    <col min="13" max="15" style="20975" width="10.140625" hidden="1" customWidth="1"/>
    <col min="16" max="16" style="20974" width="3.00390625" customWidth="1"/>
    <col min="17" max="17" style="21160" width="3.00390625" customWidth="1"/>
    <col min="18" max="18" style="20976" width="3.00390625" customWidth="1"/>
    <col min="19" max="19" style="20977" width="12.00390625" customWidth="1"/>
    <col min="20" max="20" style="20133" width="31.00390625" customWidth="1"/>
    <col min="21" max="21" style="20133" width="0.140625" customWidth="1"/>
    <col min="22" max="23" style="20133" width="21.7109375" hidden="1" customWidth="1"/>
    <col min="24" max="24" style="20133" width="11.7109375" hidden="1" customWidth="1"/>
    <col min="25" max="25" style="20133" width="3.7109375" hidden="1" customWidth="1"/>
    <col min="26" max="26" style="20133" width="11.7109375" hidden="1" customWidth="1"/>
    <col min="27" max="27" style="20133" width="8.57421875" hidden="1" customWidth="1"/>
    <col min="28" max="28" style="20133" width="27.00390625" customWidth="1"/>
    <col min="29" max="29" style="20133" width="24.57421875" customWidth="1"/>
    <col min="30" max="31" style="20133" width="21.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120</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391</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392</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393</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394</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395</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396</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397</v>
      </c>
      <c r="AM5" s="2022"/>
      <c r="AN5" s="2022" t="str">
        <f>IF(T5="","",T5)</f>
        <v>Источник тепловой энергии  </v>
      </c>
      <c r="AO5" s="2022"/>
      <c r="AP5" s="2022"/>
      <c r="AQ5" s="2029">
        <v>0</v>
      </c>
    </row>
    <row s="20211" customFormat="1" customHeight="1" ht="0.75" hidden="1">
      <c r="A6" s="1773"/>
      <c r="B6" s="1773"/>
      <c r="C6" s="1773"/>
      <c r="D6" s="1773"/>
      <c r="E6" s="2688"/>
      <c r="F6" s="2688"/>
      <c r="G6" s="2688"/>
      <c r="H6" s="2688"/>
      <c r="I6" s="2525">
        <f>S5&amp;".1"</f>
      </c>
      <c r="J6" s="1773"/>
      <c r="K6" s="1773"/>
      <c r="L6" s="1779" t="s">
        <v>398</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0211"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65</v>
      </c>
      <c r="Z8" s="2390"/>
      <c r="AA8" s="2388" t="s">
        <v>65</v>
      </c>
      <c r="AB8" s="2394"/>
      <c r="AC8" s="2395" t="s">
        <v>22</v>
      </c>
      <c r="AD8" s="1149"/>
      <c r="AE8" s="1655"/>
      <c r="AF8" s="2353"/>
      <c r="AG8" s="2340" t="s">
        <v>65</v>
      </c>
      <c r="AH8" s="2353"/>
      <c r="AI8" s="2340" t="s">
        <v>65</v>
      </c>
      <c r="AJ8" s="1746"/>
      <c r="AK8" s="2651" t="s">
        <v>459</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463</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0211"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0211"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0211"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409</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0211"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410</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0211"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411</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65</v>
      </c>
      <c r="AH16" s="2134"/>
      <c r="AI16" s="2364" t="s">
        <v>65</v>
      </c>
      <c r="AQ16" s="2029">
        <v>0</v>
      </c>
    </row>
    <row customHeight="1" ht="14.25" hidden="1">
      <c r="AL17" s="2039"/>
      <c r="AM17" s="2039"/>
      <c r="AN17" s="2039"/>
      <c r="AO17" s="2039"/>
      <c r="AP17" s="2039"/>
      <c r="AQ17" s="2029">
        <v>0</v>
      </c>
    </row>
    <row customHeight="1" ht="14.25" hidden="1">
      <c r="O18" s="1743" t="s">
        <v>412</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1131" customFormat="1" customHeight="1" ht="14.25" hidden="1">
      <c r="A20" s="2369"/>
      <c r="B20" s="2369"/>
      <c r="C20" s="2369"/>
      <c r="D20" s="2369"/>
      <c r="E20" s="2369"/>
      <c r="F20" s="2369"/>
      <c r="G20" s="2369"/>
      <c r="H20" s="2369"/>
      <c r="I20" s="2369"/>
      <c r="J20" s="2369"/>
      <c r="K20" s="2369"/>
      <c r="L20" s="2369"/>
      <c r="M20" s="2370"/>
      <c r="N20" s="2370"/>
      <c r="O20" s="2371" t="s">
        <v>413</v>
      </c>
      <c r="P20" s="1906"/>
      <c r="Q20" s="1908"/>
      <c r="R20" s="1908"/>
      <c r="Y20" s="1905" t="s">
        <v>415</v>
      </c>
      <c r="AA20" s="1905" t="s">
        <v>416</v>
      </c>
      <c r="AC20" s="1905" t="s">
        <v>465</v>
      </c>
      <c r="AG20" s="1905" t="s">
        <v>415</v>
      </c>
      <c r="AI20" s="1905" t="s">
        <v>416</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0337"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41</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0337"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418</v>
      </c>
      <c r="T28" s="2648"/>
      <c r="U28" s="1770"/>
      <c r="V28" s="2662" t="str">
        <f>IF(TITLE_DATE_PR_CHANGE="",IF(TITLE_DATE_PR="","",TITLE_DATE_PR),TITLE_DATE_PR_CHANGE)</f>
        <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0337"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419</v>
      </c>
      <c r="T29" s="2648"/>
      <c r="U29" s="1770"/>
      <c r="V29" s="2649" t="str">
        <f>IF(TITLE_NUMBER_PR_CHANGE="",IF(TITLE_NUMBER_PR="","",TITLE_NUMBER_PR),TITLE_NUMBER_PR_CHANGE)</f>
        <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0337"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42</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0337"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418</v>
      </c>
      <c r="T32" s="2648"/>
      <c r="U32" s="1770"/>
      <c r="V32" s="2662" t="str">
        <f>IF(TITLE_DATE_PR_CHANGE="",IF(TITLE_DATE_PR="","",TITLE_DATE_PR),TITLE_DATE_PR_CHANGE)</f>
        <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0337"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419</v>
      </c>
      <c r="T33" s="2648"/>
      <c r="U33" s="1770"/>
      <c r="V33" s="2649" t="str">
        <f>IF(TITLE_NUMBER_PR_CHANGE="",IF(TITLE_NUMBER_PR="","",TITLE_NUMBER_PR),TITLE_NUMBER_PR_CHANGE)</f>
        <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0337"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422</v>
      </c>
      <c r="AB34" s="2040"/>
      <c r="AC34" s="2033"/>
      <c r="AD34" s="2033"/>
      <c r="AE34" s="2033"/>
      <c r="AF34" s="2033"/>
      <c r="AG34" s="2033"/>
      <c r="AH34" s="2033"/>
      <c r="AI34" s="2040" t="s">
        <v>422</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295</v>
      </c>
      <c r="T36" s="2525"/>
      <c r="U36" s="2525"/>
      <c r="V36" s="2525"/>
      <c r="W36" s="2525"/>
      <c r="X36" s="2525"/>
      <c r="Y36" s="2525"/>
      <c r="Z36" s="2525"/>
      <c r="AA36" s="2573"/>
      <c r="AB36" s="2573"/>
      <c r="AC36" s="2573"/>
      <c r="AD36" s="2525"/>
      <c r="AE36" s="2525"/>
      <c r="AF36" s="2525"/>
      <c r="AG36" s="2525"/>
      <c r="AH36" s="2525"/>
      <c r="AI36" s="2525"/>
      <c r="AJ36" s="2525"/>
      <c r="AK36" s="2525" t="s">
        <v>296</v>
      </c>
      <c r="AQ36" s="2029">
        <v>14</v>
      </c>
    </row>
    <row customHeight="1" ht="14.699999999999998">
      <c r="Q37" s="689"/>
      <c r="R37" s="774"/>
      <c r="S37" s="2671" t="s">
        <v>88</v>
      </c>
      <c r="T37" s="2607" t="s">
        <v>494</v>
      </c>
      <c r="U37" s="735"/>
      <c r="V37" s="2673"/>
      <c r="W37" s="2673"/>
      <c r="X37" s="2673"/>
      <c r="Y37" s="2673"/>
      <c r="Z37" s="2673"/>
      <c r="AA37" s="2607" t="s">
        <v>425</v>
      </c>
      <c r="AB37" s="2606" t="s">
        <v>495</v>
      </c>
      <c r="AC37" s="2606" t="s">
        <v>469</v>
      </c>
      <c r="AD37" s="2689" t="s">
        <v>424</v>
      </c>
      <c r="AE37" s="2689"/>
      <c r="AF37" s="2673"/>
      <c r="AG37" s="2673"/>
      <c r="AH37" s="2674"/>
      <c r="AI37" s="2675" t="s">
        <v>425</v>
      </c>
      <c r="AJ37" s="2678" t="s">
        <v>427</v>
      </c>
      <c r="AK37" s="2525"/>
      <c r="AQ37" s="2029">
        <v>14</v>
      </c>
    </row>
    <row customHeight="1" ht="35.699999999999996">
      <c r="Q38" s="689"/>
      <c r="R38" s="774"/>
      <c r="S38" s="2671"/>
      <c r="T38" s="2607"/>
      <c r="U38" s="1429"/>
      <c r="V38" s="2501" t="s">
        <v>472</v>
      </c>
      <c r="W38" s="2525"/>
      <c r="X38" s="2692" t="s">
        <v>431</v>
      </c>
      <c r="Y38" s="2711"/>
      <c r="Z38" s="2711"/>
      <c r="AA38" s="2607"/>
      <c r="AB38" s="2606"/>
      <c r="AC38" s="2606"/>
      <c r="AD38" s="2501" t="s">
        <v>472</v>
      </c>
      <c r="AE38" s="2525"/>
      <c r="AF38" s="2711" t="s">
        <v>431</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132</v>
      </c>
      <c r="C40" s="1664" t="s">
        <v>133</v>
      </c>
      <c r="D40" s="1664" t="s">
        <v>134</v>
      </c>
      <c r="E40" s="1708" t="s">
        <v>432</v>
      </c>
      <c r="F40" s="1708" t="s">
        <v>433</v>
      </c>
      <c r="G40" s="1708" t="s">
        <v>434</v>
      </c>
      <c r="H40" s="1708" t="s">
        <v>435</v>
      </c>
      <c r="I40" s="1708" t="s">
        <v>436</v>
      </c>
      <c r="J40" s="1708" t="s">
        <v>437</v>
      </c>
      <c r="K40" s="1708" t="s">
        <v>438</v>
      </c>
      <c r="L40" s="1708" t="s">
        <v>413</v>
      </c>
      <c r="Q40" s="689"/>
      <c r="R40" s="774"/>
      <c r="S40" s="2671"/>
      <c r="T40" s="2607"/>
      <c r="U40" s="700"/>
      <c r="V40" s="2348" t="s">
        <v>473</v>
      </c>
      <c r="W40" s="2348" t="s">
        <v>474</v>
      </c>
      <c r="X40" s="2336" t="s">
        <v>441</v>
      </c>
      <c r="Y40" s="2668" t="s">
        <v>442</v>
      </c>
      <c r="Z40" s="2718"/>
      <c r="AA40" s="2607"/>
      <c r="AB40" s="2606"/>
      <c r="AC40" s="2606"/>
      <c r="AD40" s="2366" t="s">
        <v>473</v>
      </c>
      <c r="AE40" s="2357" t="s">
        <v>474</v>
      </c>
      <c r="AF40" s="2336" t="s">
        <v>441</v>
      </c>
      <c r="AG40" s="2668" t="s">
        <v>442</v>
      </c>
      <c r="AH40" s="2669"/>
      <c r="AI40" s="2677"/>
      <c r="AJ40" s="2680"/>
      <c r="AK40" s="2525"/>
      <c r="AQ40" s="2029">
        <v>14</v>
      </c>
    </row>
    <row s="20729"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106</v>
      </c>
      <c r="T41" s="1653" t="s">
        <v>107</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201</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120</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201</v>
      </c>
      <c r="B43" s="1665" t="s">
        <v>202</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392</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393</v>
      </c>
      <c r="AM43" s="2022"/>
      <c r="AN43" s="2022" t="str">
        <f>IF(T43="","",T43)</f>
        <v>Территория действия тарифа</v>
      </c>
      <c r="AO43" s="2022"/>
      <c r="AP43" s="2022"/>
      <c r="AQ43" s="2029">
        <v>21</v>
      </c>
    </row>
    <row customHeight="1" ht="24">
      <c r="A44" s="1665" t="s">
        <v>201</v>
      </c>
      <c r="B44" s="1665" t="s">
        <v>202</v>
      </c>
      <c r="C44" s="1665" t="s">
        <v>203</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394</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395</v>
      </c>
      <c r="AM44" s="2022"/>
      <c r="AN44" s="2022" t="str">
        <f>IF(T44="","",T44)</f>
        <v>Наименование системы теплоснабжения </v>
      </c>
      <c r="AO44" s="2022"/>
      <c r="AP44" s="2022"/>
      <c r="AQ44" s="2029">
        <v>23</v>
      </c>
    </row>
    <row customHeight="1" ht="22.049999999999997">
      <c r="A45" s="1665" t="s">
        <v>201</v>
      </c>
      <c r="B45" s="1665" t="s">
        <v>202</v>
      </c>
      <c r="C45" s="1665" t="s">
        <v>203</v>
      </c>
      <c r="D45" s="1665" t="s">
        <v>204</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396</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397</v>
      </c>
      <c r="AM45" s="2022"/>
      <c r="AN45" s="2022" t="str">
        <f>IF(T45="","",T45)</f>
        <v>Источник тепловой энергии  </v>
      </c>
      <c r="AO45" s="2022"/>
      <c r="AP45" s="2022"/>
      <c r="AQ45" s="2029">
        <v>21</v>
      </c>
    </row>
    <row s="20211" customFormat="1" customHeight="1" ht="0">
      <c r="A46" s="1773" t="s">
        <v>201</v>
      </c>
      <c r="B46" s="1773" t="s">
        <v>202</v>
      </c>
      <c r="C46" s="1773" t="s">
        <v>203</v>
      </c>
      <c r="D46" s="1773" t="s">
        <v>204</v>
      </c>
      <c r="E46" s="2688"/>
      <c r="F46" s="2688"/>
      <c r="G46" s="2688"/>
      <c r="H46" s="2688"/>
      <c r="I46" s="2525" t="str">
        <f>S45&amp;".1"</f>
        <v>....1</v>
      </c>
      <c r="J46" s="1773"/>
      <c r="K46" s="1773"/>
      <c r="L46" s="1779" t="s">
        <v>398</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0211" customFormat="1" customHeight="1" ht="0">
      <c r="A47" s="1773" t="s">
        <v>201</v>
      </c>
      <c r="B47" s="1773" t="s">
        <v>202</v>
      </c>
      <c r="C47" s="1773" t="s">
        <v>203</v>
      </c>
      <c r="D47" s="1773" t="s">
        <v>204</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201</v>
      </c>
      <c r="B48" s="1665" t="s">
        <v>202</v>
      </c>
      <c r="C48" s="1665" t="s">
        <v>203</v>
      </c>
      <c r="D48" s="1665" t="s">
        <v>204</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65</v>
      </c>
      <c r="Z48" s="2353"/>
      <c r="AA48" s="2340" t="s">
        <v>65</v>
      </c>
      <c r="AB48" s="2362"/>
      <c r="AC48" s="2361" t="s">
        <v>22</v>
      </c>
      <c r="AD48" s="1149"/>
      <c r="AE48" s="1655"/>
      <c r="AF48" s="2353"/>
      <c r="AG48" s="2340" t="s">
        <v>65</v>
      </c>
      <c r="AH48" s="2353"/>
      <c r="AI48" s="2340" t="s">
        <v>65</v>
      </c>
      <c r="AJ48" s="1746"/>
      <c r="AK48" s="2651" t="s">
        <v>475</v>
      </c>
      <c r="AL48" s="2034">
        <f>STRCHECKDATE(#REF!)</f>
      </c>
      <c r="AM48" s="2022"/>
      <c r="AN48" s="2022" t="str">
        <f>IF(T48="","",T48)</f>
        <v/>
      </c>
      <c r="AO48" s="2022"/>
      <c r="AP48" s="2022"/>
      <c r="AQ48" s="2029">
        <v>21</v>
      </c>
    </row>
    <row customHeight="1" ht="11.549999999999999">
      <c r="A49" s="1665" t="s">
        <v>201</v>
      </c>
      <c r="B49" s="1665" t="s">
        <v>202</v>
      </c>
      <c r="C49" s="1665" t="s">
        <v>203</v>
      </c>
      <c r="D49" s="1665" t="s">
        <v>204</v>
      </c>
      <c r="E49" s="2688"/>
      <c r="F49" s="2688"/>
      <c r="G49" s="2688"/>
      <c r="H49" s="2688"/>
      <c r="I49" s="2499"/>
      <c r="J49" s="2525"/>
      <c r="K49" s="1665"/>
      <c r="L49" s="1708"/>
      <c r="P49" s="2655"/>
      <c r="Q49" s="2655"/>
      <c r="R49" s="754"/>
      <c r="S49" s="1676"/>
      <c r="T49" s="685" t="s">
        <v>463</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0211" customFormat="1" customHeight="1" ht="1.05">
      <c r="A50" s="1773" t="s">
        <v>201</v>
      </c>
      <c r="B50" s="1773" t="s">
        <v>202</v>
      </c>
      <c r="C50" s="1773" t="s">
        <v>203</v>
      </c>
      <c r="D50" s="1773" t="s">
        <v>204</v>
      </c>
      <c r="E50" s="2688"/>
      <c r="F50" s="2688"/>
      <c r="G50" s="2688"/>
      <c r="H50" s="2688"/>
      <c r="I50" s="2525"/>
      <c r="J50" s="1773"/>
      <c r="K50" s="1773"/>
      <c r="L50" s="1779"/>
      <c r="M50" s="1644"/>
      <c r="N50" s="1644"/>
      <c r="O50" s="1644"/>
      <c r="P50" s="2655"/>
      <c r="Q50" s="2352"/>
      <c r="R50" s="754"/>
      <c r="S50" s="1784"/>
      <c r="T50" s="1785" t="s">
        <v>407</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0729" customFormat="1" customHeight="1" ht="1.05">
      <c r="A51" s="1773" t="s">
        <v>201</v>
      </c>
      <c r="B51" s="1773" t="s">
        <v>202</v>
      </c>
      <c r="C51" s="1773" t="s">
        <v>203</v>
      </c>
      <c r="D51" s="1773" t="s">
        <v>204</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0211" customFormat="1" customHeight="1" ht="1.05">
      <c r="A52" s="1773" t="s">
        <v>201</v>
      </c>
      <c r="B52" s="1773" t="s">
        <v>202</v>
      </c>
      <c r="C52" s="1773" t="s">
        <v>203</v>
      </c>
      <c r="D52" s="1772"/>
      <c r="E52" s="2688"/>
      <c r="F52" s="2688"/>
      <c r="G52" s="2687"/>
      <c r="H52" s="1772"/>
      <c r="I52" s="1772"/>
      <c r="J52" s="1772"/>
      <c r="K52" s="1772"/>
      <c r="L52" s="1775"/>
      <c r="M52" s="1776"/>
      <c r="N52" s="1776"/>
      <c r="O52" s="749"/>
      <c r="P52" s="1714"/>
      <c r="Q52" s="1715"/>
      <c r="R52" s="1714"/>
      <c r="S52" s="1720"/>
      <c r="T52" s="1723" t="s">
        <v>409</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0211" customFormat="1" customHeight="1" ht="1.05">
      <c r="A53" s="1773" t="s">
        <v>201</v>
      </c>
      <c r="B53" s="1773" t="s">
        <v>202</v>
      </c>
      <c r="C53" s="1772"/>
      <c r="D53" s="1772"/>
      <c r="E53" s="2688"/>
      <c r="F53" s="2687"/>
      <c r="G53" s="1772"/>
      <c r="H53" s="1772"/>
      <c r="I53" s="1772"/>
      <c r="J53" s="1772"/>
      <c r="K53" s="1772"/>
      <c r="L53" s="1775"/>
      <c r="M53" s="1777"/>
      <c r="N53" s="1777"/>
      <c r="O53" s="749"/>
      <c r="P53" s="1714"/>
      <c r="Q53" s="1715"/>
      <c r="R53" s="1714"/>
      <c r="S53" s="1720"/>
      <c r="T53" s="1723" t="s">
        <v>410</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0211" customFormat="1" customHeight="1" ht="1.05">
      <c r="A54" s="1773" t="s">
        <v>201</v>
      </c>
      <c r="B54" s="1773"/>
      <c r="C54" s="1773"/>
      <c r="D54" s="1773"/>
      <c r="E54" s="2688"/>
      <c r="F54" s="1773"/>
      <c r="G54" s="1773"/>
      <c r="H54" s="1773"/>
      <c r="I54" s="1773"/>
      <c r="J54" s="1773"/>
      <c r="K54" s="1773"/>
      <c r="L54" s="1779"/>
      <c r="M54" s="1777"/>
      <c r="N54" s="1777"/>
      <c r="O54" s="749"/>
      <c r="P54" s="778"/>
      <c r="Q54" s="1742"/>
      <c r="R54" s="778"/>
      <c r="S54" s="1720"/>
      <c r="T54" s="1723" t="s">
        <v>411</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0211" customFormat="1" customHeight="1" ht="1.05">
      <c r="A55" s="1773" t="s">
        <v>201</v>
      </c>
      <c r="B55" s="1773"/>
      <c r="C55" s="1773"/>
      <c r="D55" s="1773"/>
      <c r="E55" s="2687"/>
      <c r="F55" s="1773"/>
      <c r="G55" s="1773"/>
      <c r="H55" s="1773"/>
      <c r="I55" s="1773"/>
      <c r="J55" s="1773"/>
      <c r="K55" s="1773"/>
      <c r="L55" s="1779"/>
      <c r="M55" s="1777"/>
      <c r="N55" s="1777"/>
      <c r="O55" s="749"/>
      <c r="P55" s="778"/>
      <c r="Q55" s="1742"/>
      <c r="R55" s="778"/>
      <c r="S55" s="1720"/>
      <c r="T55" s="1723" t="s">
        <v>411</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0211"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443</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90B5A-EF84-1B72-4A33-4DCA984AFA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210" width="11.57421875" hidden="1" customWidth="1"/>
    <col min="2" max="2" style="20210" width="11.00390625" hidden="1" customWidth="1"/>
    <col min="3" max="3" style="20210" width="10.57421875" hidden="1"/>
    <col min="4" max="4" style="20210" width="12.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4" width="3.7109375" hidden="1" customWidth="1"/>
    <col min="17" max="17" style="21160" width="3.7109375" hidden="1" customWidth="1"/>
    <col min="18" max="18" style="20976" width="3.00390625" customWidth="1"/>
    <col min="19" max="19" style="20977" width="12.00390625" customWidth="1"/>
    <col min="20" max="20" style="20133" width="31.00390625" customWidth="1"/>
    <col min="21" max="21" style="20133" width="0.140625" customWidth="1"/>
    <col min="22" max="25" style="20133" width="21.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3.7109375" customWidth="1"/>
    <col min="31" max="32" style="20133" width="3.00390625" customWidth="1"/>
    <col min="33" max="33" style="20133" width="24.00390625" customWidth="1"/>
    <col min="34" max="34" style="20133" width="3.7109375" customWidth="1"/>
    <col min="35" max="36" style="20133" width="3.00390625" customWidth="1"/>
    <col min="37" max="37" style="20133" width="24.00390625" customWidth="1"/>
    <col min="38" max="38" style="20133" width="3.7109375" customWidth="1"/>
    <col min="39" max="40" style="20133" width="3.00390625" customWidth="1"/>
    <col min="41" max="41" style="20133" width="18.00390625" customWidth="1"/>
    <col min="42" max="42" style="20133" width="3.7109375" customWidth="1"/>
    <col min="43" max="44" style="20133" width="3.00390625" customWidth="1"/>
    <col min="45" max="45" style="20133" width="18.00390625" customWidth="1"/>
    <col min="46" max="49" style="20133" width="21.00390625" customWidth="1"/>
    <col min="50" max="50" style="20133" width="11.00390625" customWidth="1"/>
    <col min="51" max="51" style="20133" width="3.7109375" customWidth="1"/>
    <col min="52" max="52" style="20133" width="11.00390625" customWidth="1"/>
    <col min="53" max="53" style="20133" width="8.57421875" hidden="1" customWidth="1"/>
    <col min="54" max="54" style="20133" width="4.00390625" customWidth="1"/>
    <col min="55" max="55" style="20133" width="115.00390625" customWidth="1"/>
    <col min="56" max="60" style="20211" width="10.00390625" customWidth="1"/>
    <col min="61" max="61" style="2013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120</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392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393</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476</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477</v>
      </c>
      <c r="BE4" s="898"/>
      <c r="BF4" s="898" t="str">
        <f>IF(T4="","",T4)</f>
        <v>Наименование централизованной системы холодного водоснабжения</v>
      </c>
      <c r="BG4" s="898"/>
      <c r="BH4" s="898"/>
      <c r="BI4" s="1553">
        <v>0</v>
      </c>
    </row>
    <row s="20211"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397</v>
      </c>
      <c r="BE5" s="898"/>
      <c r="BF5" s="898" t="str">
        <f>IF(T5="","",T5)</f>
        <v/>
      </c>
      <c r="BG5" s="898"/>
      <c r="BH5" s="898"/>
      <c r="BI5" s="909">
        <v>0</v>
      </c>
    </row>
    <row s="20211" customFormat="1" customHeight="1" ht="14.25" hidden="1">
      <c r="A6" s="1741"/>
      <c r="B6" s="1741"/>
      <c r="C6" s="1741"/>
      <c r="D6" s="1741"/>
      <c r="E6" s="2657"/>
      <c r="F6" s="2657"/>
      <c r="G6" s="2657"/>
      <c r="H6" s="2657"/>
      <c r="I6" s="2654" t="str">
        <f>S5&amp;".1"</f>
        <v>.1</v>
      </c>
      <c r="J6" s="1741"/>
      <c r="K6" s="1741"/>
      <c r="L6" s="1744" t="s">
        <v>398</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211"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65</v>
      </c>
      <c r="AB8" s="2132"/>
      <c r="AC8" s="1857" t="s">
        <v>65</v>
      </c>
      <c r="AD8" s="2583" t="s">
        <v>65</v>
      </c>
      <c r="AE8" s="2724"/>
      <c r="AF8" s="2603">
        <v>1</v>
      </c>
      <c r="AG8" s="2761"/>
      <c r="AH8" s="2505" t="s">
        <v>65</v>
      </c>
      <c r="AI8" s="2724"/>
      <c r="AJ8" s="2603">
        <v>1</v>
      </c>
      <c r="AK8" s="2725" t="s">
        <v>22</v>
      </c>
      <c r="AL8" s="2505" t="s">
        <v>65</v>
      </c>
      <c r="AM8" s="2590"/>
      <c r="AN8" s="2603">
        <v>1</v>
      </c>
      <c r="AO8" s="2755"/>
      <c r="AP8" s="2756" t="s">
        <v>65</v>
      </c>
      <c r="AQ8" s="709"/>
      <c r="AR8" s="1861">
        <v>1</v>
      </c>
      <c r="AS8" s="1864" t="s">
        <v>22</v>
      </c>
      <c r="AT8" s="1149"/>
      <c r="AU8" s="1655"/>
      <c r="AV8" s="1149"/>
      <c r="AW8" s="1655"/>
      <c r="AX8" s="2132"/>
      <c r="AY8" s="1857" t="s">
        <v>65</v>
      </c>
      <c r="AZ8" s="2132"/>
      <c r="BA8" s="1857" t="s">
        <v>65</v>
      </c>
      <c r="BB8" s="1746"/>
      <c r="BC8" s="2651" t="s">
        <v>496</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497</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498</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499</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500</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463</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211"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211"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211"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211"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410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211"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411</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65</v>
      </c>
      <c r="AZ20" s="2134"/>
      <c r="BA20" s="1858" t="s">
        <v>65</v>
      </c>
      <c r="BI20" s="1553">
        <v>0</v>
      </c>
    </row>
    <row customHeight="1" ht="14.25" hidden="1">
      <c r="BD21" s="894"/>
      <c r="BE21" s="894"/>
      <c r="BF21" s="894"/>
      <c r="BG21" s="894"/>
      <c r="BH21" s="894"/>
      <c r="BI21" s="1553">
        <v>0</v>
      </c>
    </row>
    <row customHeight="1" ht="14.25" hidden="1">
      <c r="O22" s="1765" t="s">
        <v>412</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131" customFormat="1" customHeight="1" ht="14.25" hidden="1">
      <c r="M24" s="1906"/>
      <c r="N24" s="1906"/>
      <c r="O24" s="1907" t="s">
        <v>413</v>
      </c>
      <c r="P24" s="1906"/>
      <c r="Q24" s="1908"/>
      <c r="R24" s="1908"/>
      <c r="AA24" s="1905" t="s">
        <v>415</v>
      </c>
      <c r="AC24" s="1905" t="s">
        <v>416</v>
      </c>
      <c r="AD24" s="1905" t="s">
        <v>464</v>
      </c>
      <c r="AH24" s="1905" t="s">
        <v>464</v>
      </c>
      <c r="AK24" s="1905" t="s">
        <v>501</v>
      </c>
      <c r="AL24" s="1905" t="s">
        <v>464</v>
      </c>
      <c r="AP24" s="1905" t="s">
        <v>464</v>
      </c>
      <c r="AY24" s="1905" t="s">
        <v>415</v>
      </c>
      <c r="BA24" s="1905" t="s">
        <v>416</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337"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337"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418</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337"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419</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337"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337"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418</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337"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419</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337"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422</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422</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295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296</v>
      </c>
      <c r="BI40" s="1553">
        <v>14</v>
      </c>
    </row>
    <row customHeight="1" ht="14.699999999999998">
      <c r="Q41" s="689"/>
      <c r="R41" s="774"/>
      <c r="S41" s="2671" t="s">
        <v>88</v>
      </c>
      <c r="T41" s="2607" t="s">
        <v>502</v>
      </c>
      <c r="U41" s="699"/>
      <c r="V41" s="2672" t="s">
        <v>424</v>
      </c>
      <c r="W41" s="2673"/>
      <c r="X41" s="2673"/>
      <c r="Y41" s="2673"/>
      <c r="Z41" s="2673"/>
      <c r="AA41" s="2673"/>
      <c r="AB41" s="2674"/>
      <c r="AC41" s="2675" t="s">
        <v>425</v>
      </c>
      <c r="AD41" s="2726" t="s">
        <v>503</v>
      </c>
      <c r="AE41" s="2689"/>
      <c r="AF41" s="2689"/>
      <c r="AG41" s="2727"/>
      <c r="AH41" s="2726" t="s">
        <v>504</v>
      </c>
      <c r="AI41" s="2689"/>
      <c r="AJ41" s="2689"/>
      <c r="AK41" s="2727"/>
      <c r="AL41" s="2726" t="s">
        <v>505</v>
      </c>
      <c r="AM41" s="2689"/>
      <c r="AN41" s="2689"/>
      <c r="AO41" s="2727"/>
      <c r="AP41" s="2726" t="s">
        <v>506</v>
      </c>
      <c r="AQ41" s="2689"/>
      <c r="AR41" s="2689"/>
      <c r="AS41" s="2727"/>
      <c r="AT41" s="2672" t="s">
        <v>424</v>
      </c>
      <c r="AU41" s="2673"/>
      <c r="AV41" s="2673"/>
      <c r="AW41" s="2673"/>
      <c r="AX41" s="2673"/>
      <c r="AY41" s="2673"/>
      <c r="AZ41" s="2674"/>
      <c r="BA41" s="2675" t="s">
        <v>425</v>
      </c>
      <c r="BB41" s="2678" t="s">
        <v>427</v>
      </c>
      <c r="BC41" s="2525"/>
      <c r="BI41" s="1553">
        <v>14</v>
      </c>
    </row>
    <row customHeight="1" ht="35.699999999999996">
      <c r="Q42" s="689"/>
      <c r="R42" s="774"/>
      <c r="S42" s="2671"/>
      <c r="T42" s="2607"/>
      <c r="U42" s="1429"/>
      <c r="V42" s="2590" t="s">
        <v>507</v>
      </c>
      <c r="W42" s="2591"/>
      <c r="X42" s="2590" t="s">
        <v>508</v>
      </c>
      <c r="Y42" s="2591"/>
      <c r="Z42" s="2692" t="s">
        <v>509</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507</v>
      </c>
      <c r="AU42" s="2591"/>
      <c r="AV42" s="2590" t="s">
        <v>508</v>
      </c>
      <c r="AW42" s="2591"/>
      <c r="AX42" s="2692" t="s">
        <v>509</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132</v>
      </c>
      <c r="C44" s="1768" t="s">
        <v>133</v>
      </c>
      <c r="D44" s="1768" t="s">
        <v>134</v>
      </c>
      <c r="E44" s="1762" t="s">
        <v>432</v>
      </c>
      <c r="F44" s="1762" t="s">
        <v>433</v>
      </c>
      <c r="G44" s="1762" t="s">
        <v>434</v>
      </c>
      <c r="H44" s="1762" t="s">
        <v>435</v>
      </c>
      <c r="I44" s="1762" t="s">
        <v>436</v>
      </c>
      <c r="J44" s="1762" t="s">
        <v>437</v>
      </c>
      <c r="K44" s="1762" t="s">
        <v>438</v>
      </c>
      <c r="L44" s="1762" t="s">
        <v>413</v>
      </c>
      <c r="Q44" s="689"/>
      <c r="R44" s="774"/>
      <c r="S44" s="2671"/>
      <c r="T44" s="2607"/>
      <c r="U44" s="700"/>
      <c r="V44" s="1846" t="s">
        <v>473</v>
      </c>
      <c r="W44" s="1846" t="s">
        <v>474</v>
      </c>
      <c r="X44" s="1846" t="s">
        <v>473</v>
      </c>
      <c r="Y44" s="1846" t="s">
        <v>474</v>
      </c>
      <c r="Z44" s="1853" t="s">
        <v>441</v>
      </c>
      <c r="AA44" s="2668" t="s">
        <v>442</v>
      </c>
      <c r="AB44" s="2669"/>
      <c r="AC44" s="2677"/>
      <c r="AD44" s="2731"/>
      <c r="AE44" s="2732"/>
      <c r="AF44" s="2732"/>
      <c r="AG44" s="2733"/>
      <c r="AH44" s="2731"/>
      <c r="AI44" s="2732"/>
      <c r="AJ44" s="2732"/>
      <c r="AK44" s="2733"/>
      <c r="AL44" s="2731"/>
      <c r="AM44" s="2732"/>
      <c r="AN44" s="2732"/>
      <c r="AO44" s="2733"/>
      <c r="AP44" s="2731"/>
      <c r="AQ44" s="2732"/>
      <c r="AR44" s="2732"/>
      <c r="AS44" s="2733"/>
      <c r="AT44" s="1846" t="s">
        <v>473</v>
      </c>
      <c r="AU44" s="1846" t="s">
        <v>474</v>
      </c>
      <c r="AV44" s="1846" t="s">
        <v>473</v>
      </c>
      <c r="AW44" s="1846" t="s">
        <v>474</v>
      </c>
      <c r="AX44" s="1853" t="s">
        <v>441</v>
      </c>
      <c r="AY44" s="2668" t="s">
        <v>442</v>
      </c>
      <c r="AZ44" s="2669"/>
      <c r="BA44" s="2677"/>
      <c r="BB44" s="2680"/>
      <c r="BC44" s="2525"/>
      <c r="BI44" s="1553">
        <v>14</v>
      </c>
    </row>
    <row s="20729"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106</v>
      </c>
      <c r="T45" s="1653" t="s">
        <v>107</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241</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120</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241</v>
      </c>
      <c r="B47" s="1761" t="s">
        <v>242</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392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393</v>
      </c>
      <c r="BE47" s="898"/>
      <c r="BF47" s="898" t="str">
        <f>IF(T47="","",T47)</f>
        <v>Территория действия тарифа</v>
      </c>
      <c r="BG47" s="898"/>
      <c r="BH47" s="898"/>
      <c r="BI47" s="1553">
        <v>21</v>
      </c>
    </row>
    <row customHeight="1" ht="43.050000000000004">
      <c r="A48" s="1761" t="s">
        <v>241</v>
      </c>
      <c r="B48" s="1761" t="s">
        <v>242</v>
      </c>
      <c r="C48" s="1761" t="s">
        <v>243</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476</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477</v>
      </c>
      <c r="BE48" s="898"/>
      <c r="BF48" s="898" t="str">
        <f>IF(T48="","",T48)</f>
        <v>Наименование централизованной системы холодного водоснабжения</v>
      </c>
      <c r="BG48" s="898"/>
      <c r="BH48" s="898"/>
      <c r="BI48" s="1553">
        <v>41</v>
      </c>
    </row>
    <row s="20211" customFormat="1" customHeight="1" ht="0">
      <c r="A49" s="1741" t="s">
        <v>241</v>
      </c>
      <c r="B49" s="1741" t="s">
        <v>242</v>
      </c>
      <c r="C49" s="1741" t="s">
        <v>243</v>
      </c>
      <c r="D49" s="1741" t="s">
        <v>510</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397</v>
      </c>
      <c r="BE49" s="898"/>
      <c r="BF49" s="898" t="str">
        <f>IF(T49="","",T49)</f>
        <v/>
      </c>
      <c r="BG49" s="898"/>
      <c r="BH49" s="898"/>
      <c r="BI49" s="909">
        <v>0</v>
      </c>
    </row>
    <row s="20211" customFormat="1" customHeight="1" ht="0">
      <c r="A50" s="1741" t="s">
        <v>241</v>
      </c>
      <c r="B50" s="1741" t="s">
        <v>242</v>
      </c>
      <c r="C50" s="1741" t="s">
        <v>243</v>
      </c>
      <c r="D50" s="1741" t="s">
        <v>510</v>
      </c>
      <c r="E50" s="2657"/>
      <c r="F50" s="2657"/>
      <c r="G50" s="2657"/>
      <c r="H50" s="2657"/>
      <c r="I50" s="2654" t="str">
        <f>S49&amp;".1"</f>
        <v>.1</v>
      </c>
      <c r="J50" s="1741"/>
      <c r="K50" s="1741"/>
      <c r="L50" s="1744" t="s">
        <v>398</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211" customFormat="1" customHeight="1" ht="0">
      <c r="A51" s="1741" t="s">
        <v>241</v>
      </c>
      <c r="B51" s="1741" t="s">
        <v>242</v>
      </c>
      <c r="C51" s="1741" t="s">
        <v>243</v>
      </c>
      <c r="D51" s="1741" t="s">
        <v>510</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241</v>
      </c>
      <c r="B52" s="1761" t="s">
        <v>242</v>
      </c>
      <c r="C52" s="1761" t="s">
        <v>243</v>
      </c>
      <c r="D52" s="1761" t="s">
        <v>510</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65</v>
      </c>
      <c r="AB52" s="2132"/>
      <c r="AC52" s="1857" t="s">
        <v>65</v>
      </c>
      <c r="AD52" s="2583" t="s">
        <v>65</v>
      </c>
      <c r="AE52" s="2724"/>
      <c r="AF52" s="2603">
        <v>1</v>
      </c>
      <c r="AG52" s="2761"/>
      <c r="AH52" s="2505" t="s">
        <v>65</v>
      </c>
      <c r="AI52" s="2724"/>
      <c r="AJ52" s="2603">
        <v>1</v>
      </c>
      <c r="AK52" s="2725" t="s">
        <v>22</v>
      </c>
      <c r="AL52" s="2505" t="s">
        <v>65</v>
      </c>
      <c r="AM52" s="2590"/>
      <c r="AN52" s="2603">
        <v>1</v>
      </c>
      <c r="AO52" s="2755"/>
      <c r="AP52" s="2756" t="s">
        <v>65</v>
      </c>
      <c r="AQ52" s="709"/>
      <c r="AR52" s="1861">
        <v>1</v>
      </c>
      <c r="AS52" s="1864" t="s">
        <v>22</v>
      </c>
      <c r="AT52" s="1149"/>
      <c r="AU52" s="1655"/>
      <c r="AV52" s="1149"/>
      <c r="AW52" s="1655"/>
      <c r="AX52" s="2132"/>
      <c r="AY52" s="1857" t="s">
        <v>65</v>
      </c>
      <c r="AZ52" s="2132"/>
      <c r="BA52" s="1857" t="s">
        <v>65</v>
      </c>
      <c r="BB52" s="1746"/>
      <c r="BC52" s="2651" t="s">
        <v>496</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497</v>
      </c>
      <c r="AT53" s="1791"/>
      <c r="AU53" s="1894"/>
      <c r="AV53" s="1791"/>
      <c r="AW53" s="1894"/>
      <c r="AX53" s="1791"/>
      <c r="AY53" s="1791"/>
      <c r="AZ53" s="1791"/>
      <c r="BA53" s="1791"/>
      <c r="BB53" s="1795"/>
      <c r="BC53" s="2652"/>
      <c r="BE53" s="898"/>
      <c r="BF53" s="898"/>
      <c r="BG53" s="898"/>
      <c r="BH53" s="898"/>
      <c r="BI53" s="1553">
        <v>11</v>
      </c>
    </row>
    <row customHeight="1" ht="11.549999999999999">
      <c r="A54" s="1761" t="s">
        <v>241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498</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241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499</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241</v>
      </c>
      <c r="B56" s="1761" t="s">
        <v>242</v>
      </c>
      <c r="C56" s="1761" t="s">
        <v>243</v>
      </c>
      <c r="D56" s="1761" t="s">
        <v>510</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500</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241</v>
      </c>
      <c r="B57" s="1761" t="s">
        <v>242</v>
      </c>
      <c r="C57" s="1761" t="s">
        <v>243</v>
      </c>
      <c r="D57" s="1761" t="s">
        <v>510</v>
      </c>
      <c r="E57" s="2657"/>
      <c r="F57" s="2657"/>
      <c r="G57" s="2657"/>
      <c r="H57" s="2657"/>
      <c r="I57" s="2684"/>
      <c r="J57" s="2654"/>
      <c r="K57" s="1761"/>
      <c r="L57" s="1762"/>
      <c r="P57" s="2655"/>
      <c r="Q57" s="2655"/>
      <c r="R57" s="754"/>
      <c r="S57" s="1676"/>
      <c r="T57" s="685" t="s">
        <v>463</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211" customFormat="1" customHeight="1" ht="0">
      <c r="A58" s="1741" t="s">
        <v>241</v>
      </c>
      <c r="B58" s="1741" t="s">
        <v>242</v>
      </c>
      <c r="C58" s="1741" t="s">
        <v>243</v>
      </c>
      <c r="D58" s="1741" t="s">
        <v>510</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211" customFormat="1" customHeight="1" ht="0">
      <c r="A59" s="1741" t="s">
        <v>241</v>
      </c>
      <c r="B59" s="1741" t="s">
        <v>242</v>
      </c>
      <c r="C59" s="1741" t="s">
        <v>243</v>
      </c>
      <c r="D59" s="1741" t="s">
        <v>510</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211" customFormat="1" customHeight="1" ht="0">
      <c r="A60" s="1741" t="s">
        <v>241</v>
      </c>
      <c r="B60" s="1741" t="s">
        <v>242</v>
      </c>
      <c r="C60" s="1741" t="s">
        <v>243</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211" customFormat="1" customHeight="1" ht="0">
      <c r="A61" s="1741" t="s">
        <v>241</v>
      </c>
      <c r="B61" s="1741" t="s">
        <v>242</v>
      </c>
      <c r="C61" s="1712"/>
      <c r="D61" s="1712"/>
      <c r="E61" s="2657"/>
      <c r="F61" s="2656"/>
      <c r="G61" s="1712"/>
      <c r="H61" s="1712"/>
      <c r="I61" s="1712"/>
      <c r="J61" s="1712"/>
      <c r="K61" s="1712"/>
      <c r="L61" s="1862"/>
      <c r="M61" s="1719"/>
      <c r="N61" s="1719"/>
      <c r="P61" s="1714"/>
      <c r="Q61" s="1715"/>
      <c r="R61" s="1714"/>
      <c r="S61" s="1720"/>
      <c r="T61" s="1723" t="s">
        <v>410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211" customFormat="1" customHeight="1" ht="0">
      <c r="A62" s="1741" t="s">
        <v>241</v>
      </c>
      <c r="B62" s="1741"/>
      <c r="C62" s="1741"/>
      <c r="D62" s="1741"/>
      <c r="E62" s="2656"/>
      <c r="F62" s="1741"/>
      <c r="G62" s="1741"/>
      <c r="H62" s="1741"/>
      <c r="I62" s="1741"/>
      <c r="J62" s="1741"/>
      <c r="K62" s="1741"/>
      <c r="L62" s="1744"/>
      <c r="M62" s="1719"/>
      <c r="N62" s="1719"/>
      <c r="O62" s="916"/>
      <c r="P62" s="778"/>
      <c r="Q62" s="1742"/>
      <c r="R62" s="778"/>
      <c r="S62" s="1720"/>
      <c r="T62" s="1723" t="s">
        <v>411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211"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443</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BC2F-5936-F1D8-0392-946D943BA4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4" style="20133" width="24.7109375" hidden="1" customWidth="1"/>
    <col min="25" max="25" style="20133" width="11.7109375" hidden="1" customWidth="1"/>
    <col min="26" max="26" style="20133" width="3.7109375" hidden="1" customWidth="1"/>
    <col min="27" max="27" style="20133" width="11.7109375" hidden="1" customWidth="1"/>
    <col min="28" max="28" style="20133" width="8.57421875" hidden="1" customWidth="1"/>
    <col min="29" max="29" style="20133" width="24.7109375" customWidth="1"/>
    <col min="30" max="31" style="20133" width="24.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120</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392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393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511</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512</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478</v>
      </c>
      <c r="U5" s="698"/>
      <c r="V5" s="2748"/>
      <c r="W5" s="2749"/>
      <c r="X5" s="2749"/>
      <c r="Y5" s="2749"/>
      <c r="Z5" s="2749"/>
      <c r="AA5" s="2749"/>
      <c r="AB5" s="2750"/>
      <c r="AC5" s="2751"/>
      <c r="AD5" s="2752"/>
      <c r="AE5" s="2752"/>
      <c r="AF5" s="2752"/>
      <c r="AG5" s="2752"/>
      <c r="AH5" s="2752"/>
      <c r="AI5" s="2752"/>
      <c r="AJ5" s="2753"/>
      <c r="AK5" s="1656" t="s">
        <v>479</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401</v>
      </c>
      <c r="P6" s="2655"/>
      <c r="Q6" s="2655">
        <v>1</v>
      </c>
      <c r="R6" s="755"/>
      <c r="S6" s="1891">
        <f>$J6</f>
      </c>
      <c r="T6" s="684" t="s">
        <v>402</v>
      </c>
      <c r="U6" s="698"/>
      <c r="V6" s="2643"/>
      <c r="W6" s="2644"/>
      <c r="X6" s="2644"/>
      <c r="Y6" s="2644"/>
      <c r="Z6" s="2644"/>
      <c r="AA6" s="2644"/>
      <c r="AB6" s="2645"/>
      <c r="AC6" s="2643"/>
      <c r="AD6" s="2644"/>
      <c r="AE6" s="2644"/>
      <c r="AF6" s="2644"/>
      <c r="AG6" s="2644"/>
      <c r="AH6" s="2644"/>
      <c r="AI6" s="2644"/>
      <c r="AJ6" s="2645"/>
      <c r="AK6" s="1705" t="s">
        <v>480</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65</v>
      </c>
      <c r="AA7" s="2663"/>
      <c r="AB7" s="2505" t="s">
        <v>65</v>
      </c>
      <c r="AC7" s="1149"/>
      <c r="AD7" s="1149"/>
      <c r="AE7" s="1655"/>
      <c r="AF7" s="2663"/>
      <c r="AG7" s="2505" t="s">
        <v>65</v>
      </c>
      <c r="AH7" s="2685"/>
      <c r="AI7" s="2505" t="s">
        <v>65</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765"/>
      <c r="X9" s="765"/>
      <c r="Y9" s="765"/>
      <c r="Z9" s="765"/>
      <c r="AA9" s="765"/>
      <c r="AB9" s="765"/>
      <c r="AC9" s="765"/>
      <c r="AD9" s="765"/>
      <c r="AE9" s="765"/>
      <c r="AF9" s="765"/>
      <c r="AG9" s="765"/>
      <c r="AH9" s="765"/>
      <c r="AI9" s="765"/>
      <c r="AJ9" s="765"/>
      <c r="AK9" s="1656" t="s">
        <v>482</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407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1"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65</v>
      </c>
      <c r="AH15" s="2665"/>
      <c r="AI15" s="2666" t="s">
        <v>65</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10" customFormat="1" customHeight="1" ht="22.5" hidden="1">
      <c r="L18" s="1876"/>
      <c r="M18" s="1760"/>
      <c r="N18" s="1760"/>
      <c r="O18" s="1765" t="s">
        <v>412</v>
      </c>
      <c r="P18" s="1760"/>
      <c r="Q18" s="1769"/>
      <c r="R18" s="1769"/>
      <c r="S18" s="1127"/>
      <c r="Y18" s="1765"/>
      <c r="AA18" s="1765"/>
      <c r="AB18" s="1764"/>
      <c r="AF18" s="1765"/>
      <c r="AH18" s="1765"/>
      <c r="AI18" s="1764"/>
      <c r="AL18" s="909"/>
      <c r="AM18" s="909"/>
      <c r="AN18" s="909"/>
      <c r="AO18" s="909"/>
      <c r="AP18" s="909"/>
      <c r="AQ18" s="1558">
        <v>0</v>
      </c>
    </row>
    <row s="20210" customFormat="1" customHeight="1" ht="14.25" hidden="1">
      <c r="L19" s="1876"/>
      <c r="M19" s="1760"/>
      <c r="N19" s="1760"/>
      <c r="O19" s="1760"/>
      <c r="P19" s="1760"/>
      <c r="Q19" s="1769"/>
      <c r="R19" s="1769"/>
      <c r="S19" s="1127"/>
      <c r="AB19" s="1764"/>
      <c r="AI19" s="1764"/>
      <c r="AL19" s="909"/>
      <c r="AM19" s="909"/>
      <c r="AN19" s="909"/>
      <c r="AO19" s="909"/>
      <c r="AP19" s="909"/>
      <c r="AQ19" s="1558">
        <v>0</v>
      </c>
    </row>
    <row s="20210" customFormat="1" customHeight="1" ht="12" hidden="1">
      <c r="L20" s="1876"/>
      <c r="M20" s="1760"/>
      <c r="N20" s="1760"/>
      <c r="O20" s="1762" t="s">
        <v>413</v>
      </c>
      <c r="P20" s="1760"/>
      <c r="Q20" s="1840"/>
      <c r="R20" s="1840"/>
      <c r="S20" s="1127"/>
      <c r="T20" s="1558" t="s">
        <v>414</v>
      </c>
      <c r="Z20" s="584" t="s">
        <v>415</v>
      </c>
      <c r="AB20" s="584" t="s">
        <v>416</v>
      </c>
      <c r="AC20" s="1558" t="s">
        <v>414</v>
      </c>
      <c r="AG20" s="584" t="s">
        <v>417</v>
      </c>
      <c r="AI20" s="584" t="s">
        <v>416</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422</v>
      </c>
      <c r="AC34" s="724"/>
      <c r="AD34" s="724"/>
      <c r="AE34" s="724"/>
      <c r="AF34" s="724"/>
      <c r="AG34" s="724"/>
      <c r="AH34" s="724"/>
      <c r="AI34" s="676" t="s">
        <v>422</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t="s">
        <v>296</v>
      </c>
      <c r="AQ36" s="1553">
        <v>14</v>
      </c>
    </row>
    <row customHeight="1" ht="14.699999999999998">
      <c r="Q37" s="774"/>
      <c r="R37" s="774"/>
      <c r="S37" s="2671" t="s">
        <v>88</v>
      </c>
      <c r="T37" s="2607" t="s">
        <v>423</v>
      </c>
      <c r="U37" s="699"/>
      <c r="V37" s="2672" t="s">
        <v>424</v>
      </c>
      <c r="W37" s="2673"/>
      <c r="X37" s="2673"/>
      <c r="Y37" s="2673"/>
      <c r="Z37" s="2673"/>
      <c r="AA37" s="2674"/>
      <c r="AB37" s="2675" t="s">
        <v>425</v>
      </c>
      <c r="AC37" s="2672" t="s">
        <v>424</v>
      </c>
      <c r="AD37" s="2673"/>
      <c r="AE37" s="2673"/>
      <c r="AF37" s="2673"/>
      <c r="AG37" s="2673"/>
      <c r="AH37" s="2674"/>
      <c r="AI37" s="2675" t="s">
        <v>426</v>
      </c>
      <c r="AJ37" s="2678" t="s">
        <v>427</v>
      </c>
      <c r="AK37" s="2525"/>
      <c r="AQ37" s="1553">
        <v>14</v>
      </c>
    </row>
    <row customHeight="1" ht="35.699999999999996">
      <c r="Q38" s="774"/>
      <c r="R38" s="774"/>
      <c r="S38" s="2671"/>
      <c r="T38" s="2607"/>
      <c r="U38" s="1429"/>
      <c r="V38" s="1881" t="s">
        <v>484</v>
      </c>
      <c r="W38" s="2660" t="s">
        <v>430</v>
      </c>
      <c r="X38" s="2661"/>
      <c r="Y38" s="2660" t="s">
        <v>431</v>
      </c>
      <c r="Z38" s="2667"/>
      <c r="AA38" s="2661"/>
      <c r="AB38" s="2676"/>
      <c r="AC38" s="1881" t="s">
        <v>484</v>
      </c>
      <c r="AD38" s="2660" t="s">
        <v>430</v>
      </c>
      <c r="AE38" s="2661"/>
      <c r="AF38" s="2660" t="s">
        <v>431</v>
      </c>
      <c r="AG38" s="2667"/>
      <c r="AH38" s="2661"/>
      <c r="AI38" s="2676"/>
      <c r="AJ38" s="2679"/>
      <c r="AK38" s="2525"/>
      <c r="AQ38" s="1553">
        <v>34</v>
      </c>
    </row>
    <row customHeight="1" ht="90.3">
      <c r="A39" s="1768"/>
      <c r="B39" s="1768" t="s">
        <v>132</v>
      </c>
      <c r="C39" s="1768" t="s">
        <v>133</v>
      </c>
      <c r="D39" s="1768" t="s">
        <v>134</v>
      </c>
      <c r="E39" s="1762" t="s">
        <v>432</v>
      </c>
      <c r="F39" s="1762" t="s">
        <v>433</v>
      </c>
      <c r="G39" s="1762" t="s">
        <v>434</v>
      </c>
      <c r="H39" s="1762"/>
      <c r="I39" s="1762" t="s">
        <v>485</v>
      </c>
      <c r="J39" s="1762" t="s">
        <v>437</v>
      </c>
      <c r="K39" s="1762" t="s">
        <v>486</v>
      </c>
      <c r="L39" s="1762" t="s">
        <v>413</v>
      </c>
      <c r="Q39" s="774"/>
      <c r="R39" s="774"/>
      <c r="S39" s="2671"/>
      <c r="T39" s="2607"/>
      <c r="U39" s="700"/>
      <c r="V39" s="1881" t="s">
        <v>513</v>
      </c>
      <c r="W39" s="1620" t="s">
        <v>514</v>
      </c>
      <c r="X39" s="1620" t="s">
        <v>489</v>
      </c>
      <c r="Y39" s="1887" t="s">
        <v>441</v>
      </c>
      <c r="Z39" s="2668" t="s">
        <v>442</v>
      </c>
      <c r="AA39" s="2669"/>
      <c r="AB39" s="2677"/>
      <c r="AC39" s="1881" t="s">
        <v>513</v>
      </c>
      <c r="AD39" s="1620" t="s">
        <v>514</v>
      </c>
      <c r="AE39" s="1620" t="s">
        <v>489</v>
      </c>
      <c r="AF39" s="1887" t="s">
        <v>441</v>
      </c>
      <c r="AG39" s="2668" t="s">
        <v>442</v>
      </c>
      <c r="AH39" s="2669"/>
      <c r="AI39" s="2677"/>
      <c r="AJ39" s="2680"/>
      <c r="AK39" s="2525"/>
      <c r="AQ39" s="1553">
        <v>86</v>
      </c>
    </row>
    <row s="20729"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106</v>
      </c>
      <c r="T40" s="1653" t="s">
        <v>107</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261</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120</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261</v>
      </c>
      <c r="B42" s="1761" t="s">
        <v>262</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392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393</v>
      </c>
      <c r="AM42" s="898"/>
      <c r="AN42" s="898" t="str">
        <f>IF(T42="","",T42)</f>
        <v>Территория действия тарифа</v>
      </c>
      <c r="AO42" s="898"/>
      <c r="AP42" s="898"/>
      <c r="AQ42" s="1553">
        <v>23</v>
      </c>
    </row>
    <row customHeight="1" ht="24">
      <c r="A43" s="1761" t="s">
        <v>261</v>
      </c>
      <c r="B43" s="1761" t="s">
        <v>262</v>
      </c>
      <c r="C43" s="1761" t="s">
        <v>263</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511</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512</v>
      </c>
      <c r="AM43" s="898"/>
      <c r="AN43" s="898" t="str">
        <f>IF(T43="","",T43)</f>
        <v>Наименование централизованной системы водоотведения</v>
      </c>
      <c r="AO43" s="898"/>
      <c r="AP43" s="898"/>
      <c r="AQ43" s="1553">
        <v>23</v>
      </c>
    </row>
    <row customHeight="1" ht="24">
      <c r="A44" s="1761" t="s">
        <v>261</v>
      </c>
      <c r="B44" s="1761" t="s">
        <v>262</v>
      </c>
      <c r="C44" s="1761" t="s">
        <v>263</v>
      </c>
      <c r="D44" s="1761" t="s">
        <v>515</v>
      </c>
      <c r="E44" s="2657"/>
      <c r="F44" s="2657"/>
      <c r="G44" s="2657"/>
      <c r="H44" s="2657"/>
      <c r="I44" s="2654" t="str">
        <f>S43&amp;".1"</f>
        <v>...1</v>
      </c>
      <c r="J44" s="1761"/>
      <c r="K44" s="1761"/>
      <c r="L44" s="1762"/>
      <c r="P44" s="2655">
        <v>1</v>
      </c>
      <c r="Q44" s="1879"/>
      <c r="R44" s="754"/>
      <c r="S44" s="1891" t="str">
        <f>$I44</f>
        <v>...1</v>
      </c>
      <c r="T44" s="683" t="s">
        <v>478</v>
      </c>
      <c r="U44" s="698"/>
      <c r="V44" s="2748"/>
      <c r="W44" s="2749"/>
      <c r="X44" s="2749"/>
      <c r="Y44" s="2749"/>
      <c r="Z44" s="2749"/>
      <c r="AA44" s="2749"/>
      <c r="AB44" s="2750"/>
      <c r="AC44" s="2751"/>
      <c r="AD44" s="2752"/>
      <c r="AE44" s="2752"/>
      <c r="AF44" s="2752"/>
      <c r="AG44" s="2752"/>
      <c r="AH44" s="2752"/>
      <c r="AI44" s="2752"/>
      <c r="AJ44" s="2753"/>
      <c r="AK44" s="1656" t="s">
        <v>479</v>
      </c>
      <c r="AM44" s="898"/>
      <c r="AN44" s="898" t="str">
        <f>IF(T44="","",T44)</f>
        <v>Наименование признака дифференциации</v>
      </c>
      <c r="AO44" s="898"/>
      <c r="AP44" s="898"/>
      <c r="AQ44" s="1553">
        <v>23</v>
      </c>
    </row>
    <row customHeight="1" ht="24">
      <c r="A45" s="1761" t="s">
        <v>261</v>
      </c>
      <c r="B45" s="1761" t="s">
        <v>262</v>
      </c>
      <c r="C45" s="1761" t="s">
        <v>263</v>
      </c>
      <c r="D45" s="1761" t="s">
        <v>515</v>
      </c>
      <c r="E45" s="2657"/>
      <c r="F45" s="2657"/>
      <c r="G45" s="2657"/>
      <c r="H45" s="2657"/>
      <c r="I45" s="2684"/>
      <c r="J45" s="2654" t="str">
        <f>I44&amp;".1"</f>
        <v>...1.1</v>
      </c>
      <c r="K45" s="1761"/>
      <c r="L45" s="1762" t="s">
        <v>401</v>
      </c>
      <c r="P45" s="2655"/>
      <c r="Q45" s="2655">
        <v>1</v>
      </c>
      <c r="R45" s="755"/>
      <c r="S45" s="1891" t="str">
        <f>$J45</f>
        <v>...1.1</v>
      </c>
      <c r="T45" s="684" t="s">
        <v>402</v>
      </c>
      <c r="U45" s="698"/>
      <c r="V45" s="2643"/>
      <c r="W45" s="2644"/>
      <c r="X45" s="2644"/>
      <c r="Y45" s="2644"/>
      <c r="Z45" s="2644"/>
      <c r="AA45" s="2644"/>
      <c r="AB45" s="2645"/>
      <c r="AC45" s="2643"/>
      <c r="AD45" s="2644"/>
      <c r="AE45" s="2644"/>
      <c r="AF45" s="2644"/>
      <c r="AG45" s="2644"/>
      <c r="AH45" s="2644"/>
      <c r="AI45" s="2644"/>
      <c r="AJ45" s="2645"/>
      <c r="AK45" s="1705" t="s">
        <v>480</v>
      </c>
      <c r="AM45" s="898"/>
      <c r="AN45" s="898" t="str">
        <f>IF(T45="","",T45)</f>
        <v>Группа потребителей</v>
      </c>
      <c r="AO45" s="898"/>
      <c r="AP45" s="898"/>
      <c r="AQ45" s="1553">
        <v>23</v>
      </c>
    </row>
    <row customHeight="1" ht="24">
      <c r="A46" s="1761" t="s">
        <v>261</v>
      </c>
      <c r="B46" s="1761" t="s">
        <v>262</v>
      </c>
      <c r="C46" s="1761" t="s">
        <v>263</v>
      </c>
      <c r="D46" s="1761" t="s">
        <v>515</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65</v>
      </c>
      <c r="AA46" s="2665"/>
      <c r="AB46" s="2666" t="s">
        <v>65</v>
      </c>
      <c r="AC46" s="1149"/>
      <c r="AD46" s="1149"/>
      <c r="AE46" s="1655"/>
      <c r="AF46" s="2663"/>
      <c r="AG46" s="2505" t="s">
        <v>65</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261</v>
      </c>
      <c r="B47" s="1761" t="s">
        <v>262</v>
      </c>
      <c r="C47" s="1761" t="s">
        <v>263</v>
      </c>
      <c r="D47" s="1761" t="s">
        <v>515</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261</v>
      </c>
      <c r="B48" s="1761" t="s">
        <v>262</v>
      </c>
      <c r="C48" s="1761" t="s">
        <v>263</v>
      </c>
      <c r="D48" s="1761" t="s">
        <v>515</v>
      </c>
      <c r="E48" s="2657"/>
      <c r="F48" s="2657"/>
      <c r="G48" s="2657"/>
      <c r="H48" s="2657"/>
      <c r="I48" s="2684"/>
      <c r="J48" s="2654"/>
      <c r="K48" s="1761"/>
      <c r="L48" s="1762"/>
      <c r="P48" s="2655"/>
      <c r="Q48" s="2655"/>
      <c r="R48" s="754"/>
      <c r="S48" s="1676"/>
      <c r="T48" s="685" t="s">
        <v>481</v>
      </c>
      <c r="U48" s="765"/>
      <c r="V48" s="765"/>
      <c r="W48" s="765"/>
      <c r="X48" s="765"/>
      <c r="Y48" s="765"/>
      <c r="Z48" s="765"/>
      <c r="AA48" s="765"/>
      <c r="AB48" s="765"/>
      <c r="AC48" s="765"/>
      <c r="AD48" s="765"/>
      <c r="AE48" s="765"/>
      <c r="AF48" s="765"/>
      <c r="AG48" s="765"/>
      <c r="AH48" s="765"/>
      <c r="AI48" s="765"/>
      <c r="AJ48" s="765"/>
      <c r="AK48" s="1656" t="s">
        <v>482</v>
      </c>
      <c r="AM48" s="898"/>
      <c r="AN48" s="898" t="str">
        <f>IF(T48="","",T48)</f>
        <v>Добавить значение признака дифференциации</v>
      </c>
      <c r="AO48" s="898"/>
      <c r="AP48" s="898"/>
      <c r="AQ48" s="1553">
        <v>20</v>
      </c>
    </row>
    <row customHeight="1" ht="22.049999999999997">
      <c r="A49" s="1761" t="s">
        <v>261</v>
      </c>
      <c r="B49" s="1761" t="s">
        <v>262</v>
      </c>
      <c r="C49" s="1761" t="s">
        <v>263</v>
      </c>
      <c r="D49" s="1761" t="s">
        <v>515</v>
      </c>
      <c r="E49" s="2657"/>
      <c r="F49" s="2657"/>
      <c r="G49" s="2657"/>
      <c r="H49" s="2657"/>
      <c r="I49" s="2654"/>
      <c r="J49" s="1761"/>
      <c r="K49" s="1761"/>
      <c r="L49" s="1762"/>
      <c r="P49" s="2655"/>
      <c r="Q49" s="1879"/>
      <c r="R49" s="754"/>
      <c r="S49" s="1676"/>
      <c r="T49" s="763" t="s">
        <v>407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261</v>
      </c>
      <c r="B50" s="1761" t="s">
        <v>262</v>
      </c>
      <c r="C50" s="1761" t="s">
        <v>263</v>
      </c>
      <c r="D50" s="1761" t="s">
        <v>515</v>
      </c>
      <c r="E50" s="2657"/>
      <c r="F50" s="2657"/>
      <c r="G50" s="2657"/>
      <c r="H50" s="2656"/>
      <c r="I50" s="1761"/>
      <c r="J50" s="1761"/>
      <c r="K50" s="1761"/>
      <c r="L50" s="1762"/>
      <c r="M50" s="1763"/>
      <c r="N50" s="1763"/>
      <c r="O50" s="935"/>
      <c r="P50" s="758"/>
      <c r="Q50" s="773"/>
      <c r="R50" s="753"/>
      <c r="S50" s="1676"/>
      <c r="T50" s="770" t="s">
        <v>483</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1" customFormat="1" customHeight="1" ht="0">
      <c r="A51" s="1741" t="s">
        <v>261</v>
      </c>
      <c r="B51" s="1741" t="s">
        <v>262</v>
      </c>
      <c r="C51" s="1712"/>
      <c r="D51" s="1712"/>
      <c r="E51" s="2657"/>
      <c r="F51" s="2656"/>
      <c r="G51" s="1712"/>
      <c r="H51" s="1712"/>
      <c r="I51" s="1712"/>
      <c r="J51" s="1712"/>
      <c r="K51" s="1712"/>
      <c r="L51" s="1892"/>
      <c r="M51" s="1719"/>
      <c r="N51" s="1719"/>
      <c r="P51" s="1714"/>
      <c r="Q51" s="1715"/>
      <c r="R51" s="1714"/>
      <c r="S51" s="1720"/>
      <c r="T51" s="1723" t="s">
        <v>410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1" customFormat="1" customHeight="1" ht="0">
      <c r="A52" s="1741" t="s">
        <v>261</v>
      </c>
      <c r="B52" s="1741"/>
      <c r="C52" s="1741"/>
      <c r="D52" s="1741"/>
      <c r="E52" s="2656"/>
      <c r="F52" s="1741"/>
      <c r="G52" s="1741"/>
      <c r="H52" s="1741"/>
      <c r="I52" s="1741"/>
      <c r="J52" s="1741"/>
      <c r="K52" s="1741"/>
      <c r="L52" s="1744"/>
      <c r="M52" s="1719"/>
      <c r="N52" s="1719"/>
      <c r="O52" s="916"/>
      <c r="P52" s="778"/>
      <c r="Q52" s="1742"/>
      <c r="R52" s="778"/>
      <c r="S52" s="1720"/>
      <c r="T52" s="1723" t="s">
        <v>411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1"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443</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3C71-69EB-74F2-27DD-EB9661A51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4" style="20133" width="24.7109375" hidden="1" customWidth="1"/>
    <col min="25" max="25" style="20133" width="11.7109375" hidden="1" customWidth="1"/>
    <col min="26" max="26" style="20133" width="3.7109375" hidden="1" customWidth="1"/>
    <col min="27" max="27" style="20133" width="11.7109375" hidden="1" customWidth="1"/>
    <col min="28" max="28" style="20133" width="8.57421875" hidden="1" customWidth="1"/>
    <col min="29" max="29" style="20133" width="24.7109375" customWidth="1"/>
    <col min="30" max="31" style="20133" width="24.00390625" customWidth="1"/>
    <col min="32" max="32" style="20133" width="11.00390625" customWidth="1"/>
    <col min="33" max="33" style="20133" width="3.7109375" customWidth="1"/>
    <col min="34" max="34" style="20133" width="11.00390625" customWidth="1"/>
    <col min="35" max="35" style="20133" width="8.57421875" hidden="1" customWidth="1"/>
    <col min="36" max="36" style="20133" width="4.00390625" customWidth="1"/>
    <col min="37" max="37" style="20133" width="115.00390625" customWidth="1"/>
    <col min="38" max="42" style="20211" width="10.00390625" customWidth="1"/>
    <col min="43" max="43" style="2013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120</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392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393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511</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512</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478</v>
      </c>
      <c r="U5" s="698"/>
      <c r="V5" s="2748"/>
      <c r="W5" s="2749"/>
      <c r="X5" s="2749"/>
      <c r="Y5" s="2749"/>
      <c r="Z5" s="2749"/>
      <c r="AA5" s="2749"/>
      <c r="AB5" s="2750"/>
      <c r="AC5" s="2751"/>
      <c r="AD5" s="2752"/>
      <c r="AE5" s="2752"/>
      <c r="AF5" s="2752"/>
      <c r="AG5" s="2752"/>
      <c r="AH5" s="2752"/>
      <c r="AI5" s="2752"/>
      <c r="AJ5" s="2753"/>
      <c r="AK5" s="1656" t="s">
        <v>479</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401</v>
      </c>
      <c r="P6" s="2655"/>
      <c r="Q6" s="2655">
        <v>1</v>
      </c>
      <c r="R6" s="755"/>
      <c r="S6" s="1891">
        <f>$J6</f>
      </c>
      <c r="T6" s="684" t="s">
        <v>402</v>
      </c>
      <c r="U6" s="698"/>
      <c r="V6" s="2643"/>
      <c r="W6" s="2644"/>
      <c r="X6" s="2644"/>
      <c r="Y6" s="2644"/>
      <c r="Z6" s="2644"/>
      <c r="AA6" s="2644"/>
      <c r="AB6" s="2645"/>
      <c r="AC6" s="2643"/>
      <c r="AD6" s="2644"/>
      <c r="AE6" s="2644"/>
      <c r="AF6" s="2644"/>
      <c r="AG6" s="2644"/>
      <c r="AH6" s="2644"/>
      <c r="AI6" s="2644"/>
      <c r="AJ6" s="2645"/>
      <c r="AK6" s="1705" t="s">
        <v>480</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65</v>
      </c>
      <c r="AA7" s="2663"/>
      <c r="AB7" s="2505" t="s">
        <v>65</v>
      </c>
      <c r="AC7" s="1149"/>
      <c r="AD7" s="1149"/>
      <c r="AE7" s="1655"/>
      <c r="AF7" s="2663"/>
      <c r="AG7" s="2505" t="s">
        <v>65</v>
      </c>
      <c r="AH7" s="2685"/>
      <c r="AI7" s="2505" t="s">
        <v>65</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765"/>
      <c r="X9" s="765"/>
      <c r="Y9" s="765"/>
      <c r="Z9" s="765"/>
      <c r="AA9" s="765"/>
      <c r="AB9" s="765"/>
      <c r="AC9" s="765"/>
      <c r="AD9" s="765"/>
      <c r="AE9" s="765"/>
      <c r="AF9" s="765"/>
      <c r="AG9" s="765"/>
      <c r="AH9" s="765"/>
      <c r="AI9" s="765"/>
      <c r="AJ9" s="765"/>
      <c r="AK9" s="1656" t="s">
        <v>482</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407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1"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65</v>
      </c>
      <c r="AH15" s="2665"/>
      <c r="AI15" s="2666" t="s">
        <v>65</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10" customFormat="1" customHeight="1" ht="22.5" hidden="1">
      <c r="L18" s="1876"/>
      <c r="M18" s="1760"/>
      <c r="N18" s="1760"/>
      <c r="O18" s="1765" t="s">
        <v>412</v>
      </c>
      <c r="P18" s="1760"/>
      <c r="Q18" s="1769"/>
      <c r="R18" s="1769"/>
      <c r="S18" s="1127"/>
      <c r="Y18" s="1765"/>
      <c r="AA18" s="1765"/>
      <c r="AB18" s="1764"/>
      <c r="AF18" s="1765"/>
      <c r="AH18" s="1765"/>
      <c r="AI18" s="1764"/>
      <c r="AL18" s="909"/>
      <c r="AM18" s="909"/>
      <c r="AN18" s="909"/>
      <c r="AO18" s="909"/>
      <c r="AP18" s="909"/>
      <c r="AQ18" s="1558">
        <v>0</v>
      </c>
    </row>
    <row s="20210" customFormat="1" customHeight="1" ht="14.25" hidden="1">
      <c r="L19" s="1876"/>
      <c r="M19" s="1760"/>
      <c r="N19" s="1760"/>
      <c r="O19" s="1760"/>
      <c r="P19" s="1760"/>
      <c r="Q19" s="1769"/>
      <c r="R19" s="1769"/>
      <c r="S19" s="1127"/>
      <c r="AB19" s="1764"/>
      <c r="AI19" s="1764"/>
      <c r="AL19" s="909"/>
      <c r="AM19" s="909"/>
      <c r="AN19" s="909"/>
      <c r="AO19" s="909"/>
      <c r="AP19" s="909"/>
      <c r="AQ19" s="1558">
        <v>0</v>
      </c>
    </row>
    <row s="20210" customFormat="1" customHeight="1" ht="12" hidden="1">
      <c r="L20" s="1876"/>
      <c r="M20" s="1760"/>
      <c r="N20" s="1760"/>
      <c r="O20" s="1762" t="s">
        <v>413</v>
      </c>
      <c r="P20" s="1760"/>
      <c r="Q20" s="1840"/>
      <c r="R20" s="1840"/>
      <c r="S20" s="1127"/>
      <c r="T20" s="1558" t="s">
        <v>414</v>
      </c>
      <c r="Z20" s="584" t="s">
        <v>415</v>
      </c>
      <c r="AB20" s="584" t="s">
        <v>416</v>
      </c>
      <c r="AC20" s="1558" t="s">
        <v>414</v>
      </c>
      <c r="AG20" s="584" t="s">
        <v>417</v>
      </c>
      <c r="AI20" s="584" t="s">
        <v>416</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422</v>
      </c>
      <c r="AC34" s="724"/>
      <c r="AD34" s="724"/>
      <c r="AE34" s="724"/>
      <c r="AF34" s="724"/>
      <c r="AG34" s="724"/>
      <c r="AH34" s="724"/>
      <c r="AI34" s="676" t="s">
        <v>422</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t="s">
        <v>296</v>
      </c>
      <c r="AQ36" s="1553">
        <v>14</v>
      </c>
    </row>
    <row customHeight="1" ht="14.699999999999998">
      <c r="Q37" s="774"/>
      <c r="R37" s="774"/>
      <c r="S37" s="2671" t="s">
        <v>88</v>
      </c>
      <c r="T37" s="2607" t="s">
        <v>423</v>
      </c>
      <c r="U37" s="699"/>
      <c r="V37" s="2672" t="s">
        <v>424</v>
      </c>
      <c r="W37" s="2673"/>
      <c r="X37" s="2673"/>
      <c r="Y37" s="2673"/>
      <c r="Z37" s="2673"/>
      <c r="AA37" s="2674"/>
      <c r="AB37" s="2675" t="s">
        <v>425</v>
      </c>
      <c r="AC37" s="2672" t="s">
        <v>424</v>
      </c>
      <c r="AD37" s="2673"/>
      <c r="AE37" s="2673"/>
      <c r="AF37" s="2673"/>
      <c r="AG37" s="2673"/>
      <c r="AH37" s="2674"/>
      <c r="AI37" s="2675" t="s">
        <v>426</v>
      </c>
      <c r="AJ37" s="2678" t="s">
        <v>427</v>
      </c>
      <c r="AK37" s="2525"/>
      <c r="AQ37" s="1553">
        <v>14</v>
      </c>
    </row>
    <row customHeight="1" ht="35.699999999999996">
      <c r="Q38" s="774"/>
      <c r="R38" s="774"/>
      <c r="S38" s="2671"/>
      <c r="T38" s="2607"/>
      <c r="U38" s="1429"/>
      <c r="V38" s="1881" t="s">
        <v>484</v>
      </c>
      <c r="W38" s="2660" t="s">
        <v>430</v>
      </c>
      <c r="X38" s="2661"/>
      <c r="Y38" s="2660" t="s">
        <v>431</v>
      </c>
      <c r="Z38" s="2667"/>
      <c r="AA38" s="2661"/>
      <c r="AB38" s="2676"/>
      <c r="AC38" s="1881" t="s">
        <v>484</v>
      </c>
      <c r="AD38" s="2660" t="s">
        <v>430</v>
      </c>
      <c r="AE38" s="2661"/>
      <c r="AF38" s="2660" t="s">
        <v>431</v>
      </c>
      <c r="AG38" s="2667"/>
      <c r="AH38" s="2661"/>
      <c r="AI38" s="2676"/>
      <c r="AJ38" s="2679"/>
      <c r="AK38" s="2525"/>
      <c r="AQ38" s="1553">
        <v>34</v>
      </c>
    </row>
    <row customHeight="1" ht="90.3">
      <c r="A39" s="1768"/>
      <c r="B39" s="1768" t="s">
        <v>132</v>
      </c>
      <c r="C39" s="1768" t="s">
        <v>133</v>
      </c>
      <c r="D39" s="1768" t="s">
        <v>134</v>
      </c>
      <c r="E39" s="1762" t="s">
        <v>432</v>
      </c>
      <c r="F39" s="1762" t="s">
        <v>433</v>
      </c>
      <c r="G39" s="1762" t="s">
        <v>434</v>
      </c>
      <c r="H39" s="1762"/>
      <c r="I39" s="1762" t="s">
        <v>485</v>
      </c>
      <c r="J39" s="1762" t="s">
        <v>437</v>
      </c>
      <c r="K39" s="1762" t="s">
        <v>486</v>
      </c>
      <c r="L39" s="1762" t="s">
        <v>413</v>
      </c>
      <c r="Q39" s="774"/>
      <c r="R39" s="774"/>
      <c r="S39" s="2671"/>
      <c r="T39" s="2607"/>
      <c r="U39" s="700"/>
      <c r="V39" s="1881" t="s">
        <v>513</v>
      </c>
      <c r="W39" s="1620" t="s">
        <v>514</v>
      </c>
      <c r="X39" s="1620" t="s">
        <v>489</v>
      </c>
      <c r="Y39" s="1887" t="s">
        <v>441</v>
      </c>
      <c r="Z39" s="2668" t="s">
        <v>442</v>
      </c>
      <c r="AA39" s="2669"/>
      <c r="AB39" s="2677"/>
      <c r="AC39" s="1881" t="s">
        <v>513</v>
      </c>
      <c r="AD39" s="1620" t="s">
        <v>514</v>
      </c>
      <c r="AE39" s="1620" t="s">
        <v>489</v>
      </c>
      <c r="AF39" s="1887" t="s">
        <v>441</v>
      </c>
      <c r="AG39" s="2668" t="s">
        <v>442</v>
      </c>
      <c r="AH39" s="2669"/>
      <c r="AI39" s="2677"/>
      <c r="AJ39" s="2680"/>
      <c r="AK39" s="2525"/>
      <c r="AQ39" s="1553">
        <v>86</v>
      </c>
    </row>
    <row s="2072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106</v>
      </c>
      <c r="T40" s="1653" t="s">
        <v>107</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266</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120</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266</v>
      </c>
      <c r="B42" s="1761" t="s">
        <v>267</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392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393</v>
      </c>
      <c r="AM42" s="898"/>
      <c r="AN42" s="898" t="str">
        <f>IF(T42="","",T42)</f>
        <v>Территория действия тарифа</v>
      </c>
      <c r="AO42" s="898"/>
      <c r="AP42" s="898"/>
      <c r="AQ42" s="1553">
        <v>23</v>
      </c>
    </row>
    <row customHeight="1" ht="24">
      <c r="A43" s="1761" t="s">
        <v>266</v>
      </c>
      <c r="B43" s="1761" t="s">
        <v>267</v>
      </c>
      <c r="C43" s="1761" t="s">
        <v>268</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511</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512</v>
      </c>
      <c r="AM43" s="898"/>
      <c r="AN43" s="898" t="str">
        <f>IF(T43="","",T43)</f>
        <v>Наименование централизованной системы водоотведения</v>
      </c>
      <c r="AO43" s="898"/>
      <c r="AP43" s="898"/>
      <c r="AQ43" s="1553">
        <v>23</v>
      </c>
    </row>
    <row customHeight="1" ht="24">
      <c r="A44" s="1761" t="s">
        <v>266</v>
      </c>
      <c r="B44" s="1761" t="s">
        <v>267</v>
      </c>
      <c r="C44" s="1761" t="s">
        <v>268</v>
      </c>
      <c r="D44" s="1761" t="s">
        <v>516</v>
      </c>
      <c r="E44" s="2657"/>
      <c r="F44" s="2657"/>
      <c r="G44" s="2657"/>
      <c r="H44" s="2657"/>
      <c r="I44" s="2654" t="str">
        <f>S43&amp;".1"</f>
        <v>...1</v>
      </c>
      <c r="J44" s="1761"/>
      <c r="K44" s="1761"/>
      <c r="L44" s="1762"/>
      <c r="P44" s="2655">
        <v>1</v>
      </c>
      <c r="Q44" s="1879"/>
      <c r="R44" s="754"/>
      <c r="S44" s="1891" t="str">
        <f>$I44</f>
        <v>...1</v>
      </c>
      <c r="T44" s="683" t="s">
        <v>478</v>
      </c>
      <c r="U44" s="698"/>
      <c r="V44" s="2748"/>
      <c r="W44" s="2749"/>
      <c r="X44" s="2749"/>
      <c r="Y44" s="2749"/>
      <c r="Z44" s="2749"/>
      <c r="AA44" s="2749"/>
      <c r="AB44" s="2750"/>
      <c r="AC44" s="2751"/>
      <c r="AD44" s="2752"/>
      <c r="AE44" s="2752"/>
      <c r="AF44" s="2752"/>
      <c r="AG44" s="2752"/>
      <c r="AH44" s="2752"/>
      <c r="AI44" s="2752"/>
      <c r="AJ44" s="2753"/>
      <c r="AK44" s="1656" t="s">
        <v>479</v>
      </c>
      <c r="AM44" s="898"/>
      <c r="AN44" s="898" t="str">
        <f>IF(T44="","",T44)</f>
        <v>Наименование признака дифференциации</v>
      </c>
      <c r="AO44" s="898"/>
      <c r="AP44" s="898"/>
      <c r="AQ44" s="1553">
        <v>23</v>
      </c>
    </row>
    <row customHeight="1" ht="24">
      <c r="A45" s="1761" t="s">
        <v>266</v>
      </c>
      <c r="B45" s="1761" t="s">
        <v>267</v>
      </c>
      <c r="C45" s="1761" t="s">
        <v>268</v>
      </c>
      <c r="D45" s="1761" t="s">
        <v>516</v>
      </c>
      <c r="E45" s="2657"/>
      <c r="F45" s="2657"/>
      <c r="G45" s="2657"/>
      <c r="H45" s="2657"/>
      <c r="I45" s="2684"/>
      <c r="J45" s="2654" t="str">
        <f>I44&amp;".1"</f>
        <v>...1.1</v>
      </c>
      <c r="K45" s="1761"/>
      <c r="L45" s="1762" t="s">
        <v>401</v>
      </c>
      <c r="P45" s="2655"/>
      <c r="Q45" s="2655">
        <v>1</v>
      </c>
      <c r="R45" s="755"/>
      <c r="S45" s="1891" t="str">
        <f>$J45</f>
        <v>...1.1</v>
      </c>
      <c r="T45" s="684" t="s">
        <v>402</v>
      </c>
      <c r="U45" s="698"/>
      <c r="V45" s="2643"/>
      <c r="W45" s="2644"/>
      <c r="X45" s="2644"/>
      <c r="Y45" s="2644"/>
      <c r="Z45" s="2644"/>
      <c r="AA45" s="2644"/>
      <c r="AB45" s="2645"/>
      <c r="AC45" s="2643"/>
      <c r="AD45" s="2644"/>
      <c r="AE45" s="2644"/>
      <c r="AF45" s="2644"/>
      <c r="AG45" s="2644"/>
      <c r="AH45" s="2644"/>
      <c r="AI45" s="2644"/>
      <c r="AJ45" s="2645"/>
      <c r="AK45" s="1705" t="s">
        <v>480</v>
      </c>
      <c r="AM45" s="898"/>
      <c r="AN45" s="898" t="str">
        <f>IF(T45="","",T45)</f>
        <v>Группа потребителей</v>
      </c>
      <c r="AO45" s="898"/>
      <c r="AP45" s="898"/>
      <c r="AQ45" s="1553">
        <v>23</v>
      </c>
    </row>
    <row customHeight="1" ht="24">
      <c r="A46" s="1761" t="s">
        <v>266</v>
      </c>
      <c r="B46" s="1761" t="s">
        <v>267</v>
      </c>
      <c r="C46" s="1761" t="s">
        <v>268</v>
      </c>
      <c r="D46" s="1761" t="s">
        <v>516</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65</v>
      </c>
      <c r="AA46" s="2665"/>
      <c r="AB46" s="2666" t="s">
        <v>65</v>
      </c>
      <c r="AC46" s="1149"/>
      <c r="AD46" s="1149"/>
      <c r="AE46" s="1655"/>
      <c r="AF46" s="2663"/>
      <c r="AG46" s="2505" t="s">
        <v>65</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266</v>
      </c>
      <c r="B47" s="1761" t="s">
        <v>267</v>
      </c>
      <c r="C47" s="1761" t="s">
        <v>268</v>
      </c>
      <c r="D47" s="1761" t="s">
        <v>516</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266</v>
      </c>
      <c r="B48" s="1761" t="s">
        <v>267</v>
      </c>
      <c r="C48" s="1761" t="s">
        <v>268</v>
      </c>
      <c r="D48" s="1761" t="s">
        <v>516</v>
      </c>
      <c r="E48" s="2657"/>
      <c r="F48" s="2657"/>
      <c r="G48" s="2657"/>
      <c r="H48" s="2657"/>
      <c r="I48" s="2684"/>
      <c r="J48" s="2654"/>
      <c r="K48" s="1761"/>
      <c r="L48" s="1762"/>
      <c r="P48" s="2655"/>
      <c r="Q48" s="2655"/>
      <c r="R48" s="754"/>
      <c r="S48" s="1676"/>
      <c r="T48" s="685" t="s">
        <v>481</v>
      </c>
      <c r="U48" s="765"/>
      <c r="V48" s="765"/>
      <c r="W48" s="765"/>
      <c r="X48" s="765"/>
      <c r="Y48" s="765"/>
      <c r="Z48" s="765"/>
      <c r="AA48" s="765"/>
      <c r="AB48" s="765"/>
      <c r="AC48" s="765"/>
      <c r="AD48" s="765"/>
      <c r="AE48" s="765"/>
      <c r="AF48" s="765"/>
      <c r="AG48" s="765"/>
      <c r="AH48" s="765"/>
      <c r="AI48" s="765"/>
      <c r="AJ48" s="765"/>
      <c r="AK48" s="1656" t="s">
        <v>482</v>
      </c>
      <c r="AM48" s="898"/>
      <c r="AN48" s="898" t="str">
        <f>IF(T48="","",T48)</f>
        <v>Добавить значение признака дифференциации</v>
      </c>
      <c r="AO48" s="898"/>
      <c r="AP48" s="898"/>
      <c r="AQ48" s="1553">
        <v>20</v>
      </c>
    </row>
    <row customHeight="1" ht="22.049999999999997">
      <c r="A49" s="1761" t="s">
        <v>266</v>
      </c>
      <c r="B49" s="1761" t="s">
        <v>267</v>
      </c>
      <c r="C49" s="1761" t="s">
        <v>268</v>
      </c>
      <c r="D49" s="1761" t="s">
        <v>516</v>
      </c>
      <c r="E49" s="2657"/>
      <c r="F49" s="2657"/>
      <c r="G49" s="2657"/>
      <c r="H49" s="2657"/>
      <c r="I49" s="2654"/>
      <c r="J49" s="1761"/>
      <c r="K49" s="1761"/>
      <c r="L49" s="1762"/>
      <c r="P49" s="2655"/>
      <c r="Q49" s="1879"/>
      <c r="R49" s="754"/>
      <c r="S49" s="1676"/>
      <c r="T49" s="763" t="s">
        <v>407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266</v>
      </c>
      <c r="B50" s="1761" t="s">
        <v>267</v>
      </c>
      <c r="C50" s="1761" t="s">
        <v>268</v>
      </c>
      <c r="D50" s="1761" t="s">
        <v>516</v>
      </c>
      <c r="E50" s="2657"/>
      <c r="F50" s="2657"/>
      <c r="G50" s="2657"/>
      <c r="H50" s="2656"/>
      <c r="I50" s="1761"/>
      <c r="J50" s="1761"/>
      <c r="K50" s="1761"/>
      <c r="L50" s="1762"/>
      <c r="M50" s="1763"/>
      <c r="N50" s="1763"/>
      <c r="O50" s="935"/>
      <c r="P50" s="758"/>
      <c r="Q50" s="773"/>
      <c r="R50" s="753"/>
      <c r="S50" s="1676"/>
      <c r="T50" s="770" t="s">
        <v>483</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1" customFormat="1" customHeight="1" ht="0">
      <c r="A51" s="1741" t="s">
        <v>266</v>
      </c>
      <c r="B51" s="1741" t="s">
        <v>267</v>
      </c>
      <c r="C51" s="1712"/>
      <c r="D51" s="1712"/>
      <c r="E51" s="2657"/>
      <c r="F51" s="2656"/>
      <c r="G51" s="1712"/>
      <c r="H51" s="1712"/>
      <c r="I51" s="1712"/>
      <c r="J51" s="1712"/>
      <c r="K51" s="1712"/>
      <c r="L51" s="1892"/>
      <c r="M51" s="1719"/>
      <c r="N51" s="1719"/>
      <c r="P51" s="1714"/>
      <c r="Q51" s="1715"/>
      <c r="R51" s="1714"/>
      <c r="S51" s="1720"/>
      <c r="T51" s="1723" t="s">
        <v>410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1" customFormat="1" customHeight="1" ht="0">
      <c r="A52" s="1741" t="s">
        <v>266</v>
      </c>
      <c r="B52" s="1741"/>
      <c r="C52" s="1741"/>
      <c r="D52" s="1741"/>
      <c r="E52" s="2656"/>
      <c r="F52" s="1741"/>
      <c r="G52" s="1741"/>
      <c r="H52" s="1741"/>
      <c r="I52" s="1741"/>
      <c r="J52" s="1741"/>
      <c r="K52" s="1741"/>
      <c r="L52" s="1744"/>
      <c r="M52" s="1719"/>
      <c r="N52" s="1719"/>
      <c r="O52" s="916"/>
      <c r="P52" s="778"/>
      <c r="Q52" s="1742"/>
      <c r="R52" s="778"/>
      <c r="S52" s="1720"/>
      <c r="T52" s="1723" t="s">
        <v>411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1"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443</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71D6A-26FC-C0E9-029B-31E21854CD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210" width="11.57421875" hidden="1" customWidth="1"/>
    <col min="2" max="2" style="20210" width="11.00390625" hidden="1" customWidth="1"/>
    <col min="3" max="3" style="20210" width="10.57421875" hidden="1"/>
    <col min="4" max="4" style="20210" width="12.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4" width="3.7109375" hidden="1" customWidth="1"/>
    <col min="17" max="17" style="21160" width="3.7109375" hidden="1" customWidth="1"/>
    <col min="18" max="18" style="20976" width="3.00390625" customWidth="1"/>
    <col min="19" max="19" style="20977" width="12.00390625" customWidth="1"/>
    <col min="20" max="20" style="20133" width="31.00390625" customWidth="1"/>
    <col min="21" max="21" style="20133" width="0.140625" customWidth="1"/>
    <col min="22" max="25" style="20133" width="21.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3.7109375" customWidth="1"/>
    <col min="31" max="32" style="20133" width="3.00390625" customWidth="1"/>
    <col min="33" max="33" style="20133" width="24.00390625" customWidth="1"/>
    <col min="34" max="34" style="20133" width="3.7109375" customWidth="1"/>
    <col min="35" max="36" style="20133" width="3.00390625" customWidth="1"/>
    <col min="37" max="37" style="20133" width="24.00390625" customWidth="1"/>
    <col min="38" max="38" style="20133" width="3.7109375" customWidth="1"/>
    <col min="39" max="40" style="20133" width="3.00390625" customWidth="1"/>
    <col min="41" max="41" style="20133" width="18.00390625" customWidth="1"/>
    <col min="42" max="42" style="20133" width="3.7109375" customWidth="1"/>
    <col min="43" max="44" style="20133" width="3.00390625" customWidth="1"/>
    <col min="45" max="45" style="20133" width="18.00390625" customWidth="1"/>
    <col min="46" max="49" style="20133" width="21.00390625" customWidth="1"/>
    <col min="50" max="50" style="20133" width="11.00390625" customWidth="1"/>
    <col min="51" max="51" style="20133" width="3.7109375" customWidth="1"/>
    <col min="52" max="52" style="20133" width="11.00390625" customWidth="1"/>
    <col min="53" max="53" style="20133" width="8.57421875" hidden="1" customWidth="1"/>
    <col min="54" max="54" style="20133" width="4.00390625" customWidth="1"/>
    <col min="55" max="55" style="20133" width="115.00390625" customWidth="1"/>
    <col min="56" max="60" style="20211" width="10.00390625" customWidth="1"/>
    <col min="61" max="61" style="2013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120</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392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393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511</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512</v>
      </c>
      <c r="BE4" s="898"/>
      <c r="BF4" s="898" t="str">
        <f>IF(T4="","",T4)</f>
        <v>Наименование централизованной системы водоотведения</v>
      </c>
      <c r="BG4" s="898"/>
      <c r="BH4" s="898"/>
      <c r="BI4" s="1553">
        <v>0</v>
      </c>
    </row>
    <row s="20211"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397</v>
      </c>
      <c r="BE5" s="898"/>
      <c r="BF5" s="898" t="str">
        <f>IF(T5="","",T5)</f>
        <v/>
      </c>
      <c r="BG5" s="898"/>
      <c r="BH5" s="898"/>
      <c r="BI5" s="909">
        <v>0</v>
      </c>
    </row>
    <row s="20211" customFormat="1" customHeight="1" ht="14.25" hidden="1">
      <c r="A6" s="1741"/>
      <c r="B6" s="1741"/>
      <c r="C6" s="1741"/>
      <c r="D6" s="1741"/>
      <c r="E6" s="2657"/>
      <c r="F6" s="2657"/>
      <c r="G6" s="2657"/>
      <c r="H6" s="2657"/>
      <c r="I6" s="2654" t="str">
        <f>S5&amp;".1"</f>
        <v>.1</v>
      </c>
      <c r="J6" s="1741"/>
      <c r="K6" s="1741"/>
      <c r="L6" s="1744" t="s">
        <v>398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211"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65</v>
      </c>
      <c r="AB8" s="2132"/>
      <c r="AC8" s="1867" t="s">
        <v>65</v>
      </c>
      <c r="AD8" s="2583" t="s">
        <v>65</v>
      </c>
      <c r="AE8" s="2724"/>
      <c r="AF8" s="2603">
        <v>1</v>
      </c>
      <c r="AG8" s="2761"/>
      <c r="AH8" s="2505" t="s">
        <v>65</v>
      </c>
      <c r="AI8" s="2724"/>
      <c r="AJ8" s="2603">
        <v>1</v>
      </c>
      <c r="AK8" s="2725" t="s">
        <v>22</v>
      </c>
      <c r="AL8" s="2505" t="s">
        <v>65</v>
      </c>
      <c r="AM8" s="2590"/>
      <c r="AN8" s="2603">
        <v>1</v>
      </c>
      <c r="AO8" s="2755"/>
      <c r="AP8" s="2756" t="s">
        <v>65</v>
      </c>
      <c r="AQ8" s="709"/>
      <c r="AR8" s="1884">
        <v>1</v>
      </c>
      <c r="AS8" s="1890" t="s">
        <v>22</v>
      </c>
      <c r="AT8" s="1149"/>
      <c r="AU8" s="1655"/>
      <c r="AV8" s="1149"/>
      <c r="AW8" s="1655"/>
      <c r="AX8" s="2132"/>
      <c r="AY8" s="1867" t="s">
        <v>65</v>
      </c>
      <c r="AZ8" s="2132"/>
      <c r="BA8" s="1867" t="s">
        <v>65</v>
      </c>
      <c r="BB8" s="1746"/>
      <c r="BC8" s="2651" t="s">
        <v>496</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497</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517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518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500</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463</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211"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211"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211"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211"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410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211"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411</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65</v>
      </c>
      <c r="AZ20" s="2134"/>
      <c r="BA20" s="1883" t="s">
        <v>65</v>
      </c>
      <c r="BI20" s="1553">
        <v>0</v>
      </c>
    </row>
    <row customHeight="1" ht="14.25" hidden="1">
      <c r="BD21" s="894"/>
      <c r="BE21" s="894"/>
      <c r="BF21" s="894"/>
      <c r="BG21" s="894"/>
      <c r="BH21" s="894"/>
      <c r="BI21" s="1553">
        <v>0</v>
      </c>
    </row>
    <row customHeight="1" ht="14.25" hidden="1">
      <c r="O22" s="1765" t="s">
        <v>412</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131" customFormat="1" customHeight="1" ht="14.25" hidden="1">
      <c r="M24" s="1906"/>
      <c r="N24" s="1906"/>
      <c r="O24" s="1907" t="s">
        <v>413</v>
      </c>
      <c r="P24" s="1906"/>
      <c r="Q24" s="1908"/>
      <c r="R24" s="1908"/>
      <c r="AA24" s="1905" t="s">
        <v>415</v>
      </c>
      <c r="AC24" s="1905" t="s">
        <v>416</v>
      </c>
      <c r="AD24" s="1905" t="s">
        <v>464</v>
      </c>
      <c r="AH24" s="1905" t="s">
        <v>464</v>
      </c>
      <c r="AK24" s="1905" t="s">
        <v>501</v>
      </c>
      <c r="AL24" s="1905" t="s">
        <v>464</v>
      </c>
      <c r="AP24" s="1905" t="s">
        <v>464</v>
      </c>
      <c r="AY24" s="1905" t="s">
        <v>415</v>
      </c>
      <c r="BA24" s="1905" t="s">
        <v>416</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337"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337"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418</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337"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419</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337"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337"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418</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337"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419</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337"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422</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422</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295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296</v>
      </c>
      <c r="BI40" s="1553">
        <v>14</v>
      </c>
    </row>
    <row customHeight="1" ht="14.699999999999998">
      <c r="Q41" s="689"/>
      <c r="R41" s="774"/>
      <c r="S41" s="2671" t="s">
        <v>88</v>
      </c>
      <c r="T41" s="2607" t="s">
        <v>502</v>
      </c>
      <c r="U41" s="699"/>
      <c r="V41" s="2672" t="s">
        <v>424</v>
      </c>
      <c r="W41" s="2673"/>
      <c r="X41" s="2673"/>
      <c r="Y41" s="2673"/>
      <c r="Z41" s="2673"/>
      <c r="AA41" s="2673"/>
      <c r="AB41" s="2674"/>
      <c r="AC41" s="2675" t="s">
        <v>425</v>
      </c>
      <c r="AD41" s="2726" t="s">
        <v>519</v>
      </c>
      <c r="AE41" s="2689"/>
      <c r="AF41" s="2689"/>
      <c r="AG41" s="2727"/>
      <c r="AH41" s="2726" t="s">
        <v>520</v>
      </c>
      <c r="AI41" s="2689"/>
      <c r="AJ41" s="2689"/>
      <c r="AK41" s="2727"/>
      <c r="AL41" s="2726" t="s">
        <v>521</v>
      </c>
      <c r="AM41" s="2689"/>
      <c r="AN41" s="2689"/>
      <c r="AO41" s="2727"/>
      <c r="AP41" s="2726" t="s">
        <v>506</v>
      </c>
      <c r="AQ41" s="2689"/>
      <c r="AR41" s="2689"/>
      <c r="AS41" s="2727"/>
      <c r="AT41" s="2672" t="s">
        <v>424</v>
      </c>
      <c r="AU41" s="2673"/>
      <c r="AV41" s="2673"/>
      <c r="AW41" s="2673"/>
      <c r="AX41" s="2673"/>
      <c r="AY41" s="2673"/>
      <c r="AZ41" s="2674"/>
      <c r="BA41" s="2675" t="s">
        <v>425</v>
      </c>
      <c r="BB41" s="2678" t="s">
        <v>427</v>
      </c>
      <c r="BC41" s="2525"/>
      <c r="BI41" s="1553">
        <v>14</v>
      </c>
    </row>
    <row customHeight="1" ht="35.699999999999996">
      <c r="Q42" s="689"/>
      <c r="R42" s="774"/>
      <c r="S42" s="2671"/>
      <c r="T42" s="2607"/>
      <c r="U42" s="1429"/>
      <c r="V42" s="2590" t="s">
        <v>507</v>
      </c>
      <c r="W42" s="2591"/>
      <c r="X42" s="2590" t="s">
        <v>508</v>
      </c>
      <c r="Y42" s="2591"/>
      <c r="Z42" s="2692" t="s">
        <v>509</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522</v>
      </c>
      <c r="AU42" s="2591"/>
      <c r="AV42" s="2590" t="s">
        <v>523</v>
      </c>
      <c r="AW42" s="2591"/>
      <c r="AX42" s="2692" t="s">
        <v>509</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132</v>
      </c>
      <c r="C44" s="1768" t="s">
        <v>133</v>
      </c>
      <c r="D44" s="1768" t="s">
        <v>134</v>
      </c>
      <c r="E44" s="1762" t="s">
        <v>432</v>
      </c>
      <c r="F44" s="1762" t="s">
        <v>433</v>
      </c>
      <c r="G44" s="1762" t="s">
        <v>434</v>
      </c>
      <c r="H44" s="1762" t="s">
        <v>435</v>
      </c>
      <c r="I44" s="1762" t="s">
        <v>436</v>
      </c>
      <c r="J44" s="1762" t="s">
        <v>437</v>
      </c>
      <c r="K44" s="1762" t="s">
        <v>438</v>
      </c>
      <c r="L44" s="1762" t="s">
        <v>413</v>
      </c>
      <c r="Q44" s="689"/>
      <c r="R44" s="774"/>
      <c r="S44" s="2671"/>
      <c r="T44" s="2607"/>
      <c r="U44" s="700"/>
      <c r="V44" s="1877" t="s">
        <v>473</v>
      </c>
      <c r="W44" s="1877" t="s">
        <v>474</v>
      </c>
      <c r="X44" s="1877" t="s">
        <v>473</v>
      </c>
      <c r="Y44" s="1877" t="s">
        <v>474</v>
      </c>
      <c r="Z44" s="1887" t="s">
        <v>441</v>
      </c>
      <c r="AA44" s="2668" t="s">
        <v>442</v>
      </c>
      <c r="AB44" s="2669"/>
      <c r="AC44" s="2677"/>
      <c r="AD44" s="2731"/>
      <c r="AE44" s="2732"/>
      <c r="AF44" s="2732"/>
      <c r="AG44" s="2733"/>
      <c r="AH44" s="2731"/>
      <c r="AI44" s="2732"/>
      <c r="AJ44" s="2732"/>
      <c r="AK44" s="2733"/>
      <c r="AL44" s="2731"/>
      <c r="AM44" s="2732"/>
      <c r="AN44" s="2732"/>
      <c r="AO44" s="2733"/>
      <c r="AP44" s="2731"/>
      <c r="AQ44" s="2732"/>
      <c r="AR44" s="2732"/>
      <c r="AS44" s="2733"/>
      <c r="AT44" s="1877" t="s">
        <v>473</v>
      </c>
      <c r="AU44" s="1877" t="s">
        <v>474</v>
      </c>
      <c r="AV44" s="1877" t="s">
        <v>473</v>
      </c>
      <c r="AW44" s="1877" t="s">
        <v>474</v>
      </c>
      <c r="AX44" s="1887" t="s">
        <v>441</v>
      </c>
      <c r="AY44" s="2668" t="s">
        <v>442</v>
      </c>
      <c r="AZ44" s="2669"/>
      <c r="BA44" s="2677"/>
      <c r="BB44" s="2680"/>
      <c r="BC44" s="2525"/>
      <c r="BI44" s="1553">
        <v>14</v>
      </c>
    </row>
    <row s="20729"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106</v>
      </c>
      <c r="T45" s="1653" t="s">
        <v>107</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271</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120</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271</v>
      </c>
      <c r="B47" s="1761" t="s">
        <v>272</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392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393</v>
      </c>
      <c r="BE47" s="898"/>
      <c r="BF47" s="898" t="str">
        <f>IF(T47="","",T47)</f>
        <v>Территория действия тарифа</v>
      </c>
      <c r="BG47" s="898"/>
      <c r="BH47" s="898"/>
      <c r="BI47" s="1553">
        <v>21</v>
      </c>
    </row>
    <row customHeight="1" ht="35.699999999999996">
      <c r="A48" s="1761" t="s">
        <v>271</v>
      </c>
      <c r="B48" s="1761" t="s">
        <v>272</v>
      </c>
      <c r="C48" s="1761" t="s">
        <v>273</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511</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512</v>
      </c>
      <c r="BE48" s="898"/>
      <c r="BF48" s="898" t="str">
        <f>IF(T48="","",T48)</f>
        <v>Наименование централизованной системы водоотведения</v>
      </c>
      <c r="BG48" s="898"/>
      <c r="BH48" s="898"/>
      <c r="BI48" s="1553">
        <v>34</v>
      </c>
    </row>
    <row s="20211" customFormat="1" customHeight="1" ht="0">
      <c r="A49" s="1741" t="s">
        <v>271</v>
      </c>
      <c r="B49" s="1741" t="s">
        <v>272</v>
      </c>
      <c r="C49" s="1741" t="s">
        <v>273</v>
      </c>
      <c r="D49" s="1741" t="s">
        <v>524</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397</v>
      </c>
      <c r="BE49" s="898"/>
      <c r="BF49" s="898" t="str">
        <f>IF(T49="","",T49)</f>
        <v/>
      </c>
      <c r="BG49" s="898"/>
      <c r="BH49" s="898"/>
      <c r="BI49" s="909">
        <v>0</v>
      </c>
    </row>
    <row s="20211" customFormat="1" customHeight="1" ht="0">
      <c r="A50" s="1741" t="s">
        <v>271</v>
      </c>
      <c r="B50" s="1741" t="s">
        <v>272</v>
      </c>
      <c r="C50" s="1741" t="s">
        <v>273</v>
      </c>
      <c r="D50" s="1741" t="s">
        <v>524</v>
      </c>
      <c r="E50" s="2657"/>
      <c r="F50" s="2657"/>
      <c r="G50" s="2657"/>
      <c r="H50" s="2657"/>
      <c r="I50" s="2654" t="str">
        <f>S49&amp;".1"</f>
        <v>.1</v>
      </c>
      <c r="J50" s="1741"/>
      <c r="K50" s="1741"/>
      <c r="L50" s="1744" t="s">
        <v>398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211" customFormat="1" customHeight="1" ht="0">
      <c r="A51" s="1741" t="s">
        <v>271</v>
      </c>
      <c r="B51" s="1741" t="s">
        <v>272</v>
      </c>
      <c r="C51" s="1741" t="s">
        <v>273</v>
      </c>
      <c r="D51" s="1741" t="s">
        <v>524</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271</v>
      </c>
      <c r="B52" s="1761" t="s">
        <v>272</v>
      </c>
      <c r="C52" s="1761" t="s">
        <v>273</v>
      </c>
      <c r="D52" s="1761" t="s">
        <v>524</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65</v>
      </c>
      <c r="AB52" s="2132"/>
      <c r="AC52" s="1867" t="s">
        <v>65</v>
      </c>
      <c r="AD52" s="2583" t="s">
        <v>65</v>
      </c>
      <c r="AE52" s="2724"/>
      <c r="AF52" s="2603">
        <v>1</v>
      </c>
      <c r="AG52" s="2761"/>
      <c r="AH52" s="2505" t="s">
        <v>65</v>
      </c>
      <c r="AI52" s="2724"/>
      <c r="AJ52" s="2603">
        <v>1</v>
      </c>
      <c r="AK52" s="2725" t="s">
        <v>22</v>
      </c>
      <c r="AL52" s="2505" t="s">
        <v>65</v>
      </c>
      <c r="AM52" s="2590"/>
      <c r="AN52" s="2603">
        <v>1</v>
      </c>
      <c r="AO52" s="2755"/>
      <c r="AP52" s="2756" t="s">
        <v>65</v>
      </c>
      <c r="AQ52" s="709"/>
      <c r="AR52" s="1884">
        <v>1</v>
      </c>
      <c r="AS52" s="1890" t="s">
        <v>22</v>
      </c>
      <c r="AT52" s="1149"/>
      <c r="AU52" s="1655"/>
      <c r="AV52" s="1149"/>
      <c r="AW52" s="1655"/>
      <c r="AX52" s="2132"/>
      <c r="AY52" s="1867" t="s">
        <v>65</v>
      </c>
      <c r="AZ52" s="2132"/>
      <c r="BA52" s="1867" t="s">
        <v>65</v>
      </c>
      <c r="BB52" s="1746"/>
      <c r="BC52" s="2651" t="s">
        <v>496</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497</v>
      </c>
      <c r="AT53" s="1791"/>
      <c r="AU53" s="1894"/>
      <c r="AV53" s="1791"/>
      <c r="AW53" s="1894"/>
      <c r="AX53" s="1791"/>
      <c r="AY53" s="1791"/>
      <c r="AZ53" s="1791"/>
      <c r="BA53" s="1791"/>
      <c r="BB53" s="1795"/>
      <c r="BC53" s="2652"/>
      <c r="BE53" s="898"/>
      <c r="BF53" s="898"/>
      <c r="BG53" s="898"/>
      <c r="BH53" s="898"/>
      <c r="BI53" s="1553">
        <v>11</v>
      </c>
    </row>
    <row customHeight="1" ht="11.549999999999999">
      <c r="A54" s="1761" t="s">
        <v>271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517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271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518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271</v>
      </c>
      <c r="B56" s="1761" t="s">
        <v>272</v>
      </c>
      <c r="C56" s="1761" t="s">
        <v>273</v>
      </c>
      <c r="D56" s="1761" t="s">
        <v>524</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500</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271</v>
      </c>
      <c r="B57" s="1761" t="s">
        <v>272</v>
      </c>
      <c r="C57" s="1761" t="s">
        <v>273</v>
      </c>
      <c r="D57" s="1761" t="s">
        <v>524</v>
      </c>
      <c r="E57" s="2657"/>
      <c r="F57" s="2657"/>
      <c r="G57" s="2657"/>
      <c r="H57" s="2657"/>
      <c r="I57" s="2684"/>
      <c r="J57" s="2654"/>
      <c r="K57" s="1761"/>
      <c r="L57" s="1762"/>
      <c r="P57" s="2655"/>
      <c r="Q57" s="2655"/>
      <c r="R57" s="754"/>
      <c r="S57" s="1676"/>
      <c r="T57" s="685" t="s">
        <v>463</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211" customFormat="1" customHeight="1" ht="0">
      <c r="A58" s="1741" t="s">
        <v>271</v>
      </c>
      <c r="B58" s="1741" t="s">
        <v>272</v>
      </c>
      <c r="C58" s="1741" t="s">
        <v>273</v>
      </c>
      <c r="D58" s="1741" t="s">
        <v>524</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211" customFormat="1" customHeight="1" ht="0">
      <c r="A59" s="1741" t="s">
        <v>271</v>
      </c>
      <c r="B59" s="1741" t="s">
        <v>272</v>
      </c>
      <c r="C59" s="1741" t="s">
        <v>273</v>
      </c>
      <c r="D59" s="1741" t="s">
        <v>524</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211" customFormat="1" customHeight="1" ht="0">
      <c r="A60" s="1741" t="s">
        <v>271</v>
      </c>
      <c r="B60" s="1741" t="s">
        <v>272</v>
      </c>
      <c r="C60" s="1741" t="s">
        <v>273</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211" customFormat="1" customHeight="1" ht="0">
      <c r="A61" s="1741" t="s">
        <v>271</v>
      </c>
      <c r="B61" s="1741" t="s">
        <v>272</v>
      </c>
      <c r="C61" s="1712"/>
      <c r="D61" s="1712"/>
      <c r="E61" s="2657"/>
      <c r="F61" s="2656"/>
      <c r="G61" s="1712"/>
      <c r="H61" s="1712"/>
      <c r="I61" s="1712"/>
      <c r="J61" s="1712"/>
      <c r="K61" s="1712"/>
      <c r="L61" s="1892"/>
      <c r="M61" s="1719"/>
      <c r="N61" s="1719"/>
      <c r="P61" s="1714"/>
      <c r="Q61" s="1715"/>
      <c r="R61" s="1714"/>
      <c r="S61" s="1720"/>
      <c r="T61" s="1723" t="s">
        <v>410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211" customFormat="1" customHeight="1" ht="0">
      <c r="A62" s="1741" t="s">
        <v>271</v>
      </c>
      <c r="B62" s="1741"/>
      <c r="C62" s="1741"/>
      <c r="D62" s="1741"/>
      <c r="E62" s="2656"/>
      <c r="F62" s="1741"/>
      <c r="G62" s="1741"/>
      <c r="H62" s="1741"/>
      <c r="I62" s="1741"/>
      <c r="J62" s="1741"/>
      <c r="K62" s="1741"/>
      <c r="L62" s="1744"/>
      <c r="M62" s="1719"/>
      <c r="N62" s="1719"/>
      <c r="O62" s="916"/>
      <c r="P62" s="778"/>
      <c r="Q62" s="1742"/>
      <c r="R62" s="778"/>
      <c r="S62" s="1720"/>
      <c r="T62" s="1723" t="s">
        <v>411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211"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443</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9A656-FFB7-7A4E-196B-9FF1675A04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8" style="20133" width="19.7109375" hidden="1" customWidth="1"/>
    <col min="29" max="29" style="20133" width="11.7109375" hidden="1" customWidth="1"/>
    <col min="30" max="30" style="20133" width="3.7109375" hidden="1" customWidth="1"/>
    <col min="31" max="31" style="20133" width="11.7109375" hidden="1" customWidth="1"/>
    <col min="32" max="32" style="20133" width="8.57421875" hidden="1" customWidth="1"/>
    <col min="33" max="33" style="20133" width="19.7109375" customWidth="1"/>
    <col min="34" max="39" style="20133" width="19.00390625" customWidth="1"/>
    <col min="40" max="40" style="20133" width="11.00390625" customWidth="1"/>
    <col min="41" max="41" style="20133" width="3.7109375" customWidth="1"/>
    <col min="42" max="42" style="20133" width="11.00390625" customWidth="1"/>
    <col min="43" max="43" style="20133" width="8.57421875" hidden="1" customWidth="1"/>
    <col min="44" max="44" style="20133" width="4.00390625" customWidth="1"/>
    <col min="45" max="45" style="20133" width="115.00390625" customWidth="1"/>
    <col min="46" max="50" style="20211" width="10.00390625" customWidth="1"/>
    <col min="51" max="51" style="20133"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120</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392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393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525</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526</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478</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479</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401</v>
      </c>
      <c r="P6" s="2655"/>
      <c r="Q6" s="2655">
        <v>1</v>
      </c>
      <c r="R6" s="755"/>
      <c r="S6" s="1891">
        <f>$J6</f>
      </c>
      <c r="T6" s="684" t="s">
        <v>402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480</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65</v>
      </c>
      <c r="AE7" s="2663"/>
      <c r="AF7" s="2505" t="s">
        <v>65</v>
      </c>
      <c r="AG7" s="1149"/>
      <c r="AH7" s="1149"/>
      <c r="AI7" s="1149"/>
      <c r="AJ7" s="1149"/>
      <c r="AK7" s="1149"/>
      <c r="AL7" s="1149"/>
      <c r="AM7" s="1149"/>
      <c r="AN7" s="2663"/>
      <c r="AO7" s="2505" t="s">
        <v>65</v>
      </c>
      <c r="AP7" s="2685"/>
      <c r="AQ7" s="2505" t="s">
        <v>65</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482</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407</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211"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65</v>
      </c>
      <c r="AP15" s="2665"/>
      <c r="AQ15" s="2666" t="s">
        <v>65</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0210" customFormat="1" customHeight="1" ht="22.5" hidden="1">
      <c r="L18" s="1876"/>
      <c r="M18" s="1760"/>
      <c r="N18" s="1760"/>
      <c r="O18" s="1765" t="s">
        <v>412</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0210"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0210" customFormat="1" customHeight="1" ht="12" hidden="1">
      <c r="L20" s="1876"/>
      <c r="M20" s="1760"/>
      <c r="N20" s="1760"/>
      <c r="O20" s="1762" t="s">
        <v>413</v>
      </c>
      <c r="P20" s="1760"/>
      <c r="Q20" s="1840"/>
      <c r="R20" s="1840"/>
      <c r="S20" s="1127"/>
      <c r="T20" s="1558" t="s">
        <v>414</v>
      </c>
      <c r="W20" s="1764"/>
      <c r="X20" s="1764"/>
      <c r="Y20" s="1764"/>
      <c r="Z20" s="1764"/>
      <c r="AA20" s="1764"/>
      <c r="AB20" s="1764"/>
      <c r="AD20" s="584" t="s">
        <v>415</v>
      </c>
      <c r="AF20" s="584" t="s">
        <v>416</v>
      </c>
      <c r="AG20" s="1558" t="s">
        <v>414</v>
      </c>
      <c r="AH20" s="1764"/>
      <c r="AI20" s="1764"/>
      <c r="AJ20" s="1764"/>
      <c r="AK20" s="1764"/>
      <c r="AL20" s="1764"/>
      <c r="AO20" s="584" t="s">
        <v>417</v>
      </c>
      <c r="AQ20" s="584" t="s">
        <v>416</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422</v>
      </c>
      <c r="AG34" s="724"/>
      <c r="AH34" s="2033"/>
      <c r="AI34" s="2033"/>
      <c r="AJ34" s="2033"/>
      <c r="AK34" s="2033"/>
      <c r="AL34" s="2033"/>
      <c r="AM34" s="724"/>
      <c r="AN34" s="724"/>
      <c r="AO34" s="724"/>
      <c r="AP34" s="724"/>
      <c r="AQ34" s="676" t="s">
        <v>422</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296</v>
      </c>
      <c r="AY36" s="1553">
        <v>14</v>
      </c>
    </row>
    <row customHeight="1" ht="14.699999999999998">
      <c r="Q37" s="774"/>
      <c r="R37" s="774"/>
      <c r="S37" s="2671" t="s">
        <v>88</v>
      </c>
      <c r="T37" s="2607" t="s">
        <v>423</v>
      </c>
      <c r="U37" s="699"/>
      <c r="V37" s="2672" t="s">
        <v>424</v>
      </c>
      <c r="W37" s="2689"/>
      <c r="X37" s="2689"/>
      <c r="Y37" s="2689"/>
      <c r="Z37" s="2689"/>
      <c r="AA37" s="2689"/>
      <c r="AB37" s="2689"/>
      <c r="AC37" s="2673"/>
      <c r="AD37" s="2673"/>
      <c r="AE37" s="2674"/>
      <c r="AF37" s="2675" t="s">
        <v>425</v>
      </c>
      <c r="AG37" s="2672" t="s">
        <v>424</v>
      </c>
      <c r="AH37" s="2673"/>
      <c r="AI37" s="2673"/>
      <c r="AJ37" s="2673"/>
      <c r="AK37" s="2673"/>
      <c r="AL37" s="2673"/>
      <c r="AM37" s="2673"/>
      <c r="AN37" s="2673"/>
      <c r="AO37" s="2673"/>
      <c r="AP37" s="2674"/>
      <c r="AQ37" s="2675" t="s">
        <v>426</v>
      </c>
      <c r="AR37" s="2678" t="s">
        <v>427</v>
      </c>
      <c r="AS37" s="2525"/>
      <c r="AY37" s="1553">
        <v>14</v>
      </c>
    </row>
    <row customHeight="1" ht="19.95">
      <c r="Q38" s="774"/>
      <c r="R38" s="774"/>
      <c r="S38" s="2671"/>
      <c r="T38" s="2607"/>
      <c r="U38" s="1429"/>
      <c r="V38" s="2764" t="s">
        <v>527</v>
      </c>
      <c r="W38" s="2763" t="s">
        <v>528</v>
      </c>
      <c r="X38" s="2763"/>
      <c r="Y38" s="2763"/>
      <c r="Z38" s="2763" t="s">
        <v>529</v>
      </c>
      <c r="AA38" s="2763"/>
      <c r="AB38" s="2763"/>
      <c r="AC38" s="2692" t="s">
        <v>431</v>
      </c>
      <c r="AD38" s="2711"/>
      <c r="AE38" s="2712"/>
      <c r="AF38" s="2676"/>
      <c r="AG38" s="2764" t="s">
        <v>527</v>
      </c>
      <c r="AH38" s="2763" t="s">
        <v>528</v>
      </c>
      <c r="AI38" s="2763"/>
      <c r="AJ38" s="2763"/>
      <c r="AK38" s="2763" t="s">
        <v>529</v>
      </c>
      <c r="AL38" s="2763"/>
      <c r="AM38" s="2763"/>
      <c r="AN38" s="2692" t="s">
        <v>431</v>
      </c>
      <c r="AO38" s="2711"/>
      <c r="AP38" s="2712"/>
      <c r="AQ38" s="2676"/>
      <c r="AR38" s="2679"/>
      <c r="AS38" s="2525"/>
      <c r="AY38" s="1553">
        <v>19</v>
      </c>
    </row>
    <row s="20133"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530</v>
      </c>
      <c r="X39" s="2763" t="s">
        <v>531</v>
      </c>
      <c r="Y39" s="2763"/>
      <c r="Z39" s="2763" t="s">
        <v>532</v>
      </c>
      <c r="AA39" s="2763" t="s">
        <v>531</v>
      </c>
      <c r="AB39" s="2763"/>
      <c r="AC39" s="2693"/>
      <c r="AD39" s="2713"/>
      <c r="AE39" s="2714"/>
      <c r="AF39" s="2676"/>
      <c r="AG39" s="2764"/>
      <c r="AH39" s="2763" t="s">
        <v>530</v>
      </c>
      <c r="AI39" s="2763" t="s">
        <v>531</v>
      </c>
      <c r="AJ39" s="2763"/>
      <c r="AK39" s="2763" t="s">
        <v>532</v>
      </c>
      <c r="AL39" s="2763" t="s">
        <v>531</v>
      </c>
      <c r="AM39" s="2763"/>
      <c r="AN39" s="2693"/>
      <c r="AO39" s="2713"/>
      <c r="AP39" s="2714"/>
      <c r="AQ39" s="2676"/>
      <c r="AR39" s="2679"/>
      <c r="AS39" s="2525"/>
      <c r="AT39" s="2034"/>
      <c r="AU39" s="2034"/>
      <c r="AV39" s="2034"/>
      <c r="AW39" s="2034"/>
      <c r="AX39" s="2034"/>
      <c r="AY39" s="2029">
        <v>19</v>
      </c>
    </row>
    <row customHeight="1" ht="61.949999999999996">
      <c r="A40" s="1768"/>
      <c r="B40" s="1768" t="s">
        <v>132</v>
      </c>
      <c r="C40" s="1768" t="s">
        <v>133</v>
      </c>
      <c r="D40" s="1768" t="s">
        <v>134</v>
      </c>
      <c r="E40" s="1762" t="s">
        <v>432</v>
      </c>
      <c r="F40" s="1762" t="s">
        <v>433</v>
      </c>
      <c r="G40" s="1762" t="s">
        <v>434</v>
      </c>
      <c r="H40" s="1762"/>
      <c r="I40" s="1762" t="s">
        <v>485</v>
      </c>
      <c r="J40" s="1762" t="s">
        <v>437</v>
      </c>
      <c r="K40" s="1762" t="s">
        <v>486</v>
      </c>
      <c r="L40" s="1762" t="s">
        <v>413</v>
      </c>
      <c r="Q40" s="774"/>
      <c r="R40" s="774"/>
      <c r="S40" s="2671"/>
      <c r="T40" s="2607"/>
      <c r="U40" s="700"/>
      <c r="V40" s="2764"/>
      <c r="W40" s="2763"/>
      <c r="X40" s="2381" t="s">
        <v>533</v>
      </c>
      <c r="Y40" s="2381" t="s">
        <v>534</v>
      </c>
      <c r="Z40" s="2763"/>
      <c r="AA40" s="2381" t="s">
        <v>535</v>
      </c>
      <c r="AB40" s="2381" t="s">
        <v>536</v>
      </c>
      <c r="AC40" s="1887" t="s">
        <v>441</v>
      </c>
      <c r="AD40" s="2668" t="s">
        <v>442</v>
      </c>
      <c r="AE40" s="2669"/>
      <c r="AF40" s="2677"/>
      <c r="AG40" s="2764"/>
      <c r="AH40" s="2763"/>
      <c r="AI40" s="2381" t="s">
        <v>533</v>
      </c>
      <c r="AJ40" s="2381" t="s">
        <v>534</v>
      </c>
      <c r="AK40" s="2763"/>
      <c r="AL40" s="2381" t="s">
        <v>535</v>
      </c>
      <c r="AM40" s="2381" t="s">
        <v>536</v>
      </c>
      <c r="AN40" s="1887" t="s">
        <v>441</v>
      </c>
      <c r="AO40" s="2668" t="s">
        <v>442</v>
      </c>
      <c r="AP40" s="2669"/>
      <c r="AQ40" s="2677"/>
      <c r="AR40" s="2680"/>
      <c r="AS40" s="2525"/>
      <c r="AY40" s="1553">
        <v>59</v>
      </c>
    </row>
    <row s="20729"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106</v>
      </c>
      <c r="T41" s="1653" t="s">
        <v>107</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246</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120</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246</v>
      </c>
      <c r="B43" s="1761" t="s">
        <v>247</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392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393</v>
      </c>
      <c r="AU43" s="898"/>
      <c r="AV43" s="898" t="str">
        <f>IF(T43="","",T43)</f>
        <v>Территория действия тарифа</v>
      </c>
      <c r="AW43" s="898"/>
      <c r="AX43" s="898"/>
      <c r="AY43" s="1553">
        <v>23</v>
      </c>
    </row>
    <row customHeight="1" ht="24">
      <c r="A44" s="1761" t="s">
        <v>246</v>
      </c>
      <c r="B44" s="1761" t="s">
        <v>247</v>
      </c>
      <c r="C44" s="1761" t="s">
        <v>248</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525</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526</v>
      </c>
      <c r="AU44" s="898"/>
      <c r="AV44" s="898" t="str">
        <f>IF(T44="","",T44)</f>
        <v>Наименование централизованной системы горячего водоснабжения</v>
      </c>
      <c r="AW44" s="898"/>
      <c r="AX44" s="898"/>
      <c r="AY44" s="1553">
        <v>23</v>
      </c>
    </row>
    <row customHeight="1" ht="24">
      <c r="A45" s="1761" t="s">
        <v>246</v>
      </c>
      <c r="B45" s="1761" t="s">
        <v>247</v>
      </c>
      <c r="C45" s="1761" t="s">
        <v>248</v>
      </c>
      <c r="D45" s="1761" t="s">
        <v>537</v>
      </c>
      <c r="E45" s="2657"/>
      <c r="F45" s="2657"/>
      <c r="G45" s="2657"/>
      <c r="H45" s="2657"/>
      <c r="I45" s="2654" t="str">
        <f>S44&amp;".1"</f>
        <v>...1</v>
      </c>
      <c r="J45" s="1761"/>
      <c r="K45" s="1761"/>
      <c r="L45" s="1762"/>
      <c r="P45" s="2655">
        <v>1</v>
      </c>
      <c r="Q45" s="1879"/>
      <c r="R45" s="754"/>
      <c r="S45" s="1891" t="str">
        <f>$I45</f>
        <v>...1</v>
      </c>
      <c r="T45" s="683" t="s">
        <v>478</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479</v>
      </c>
      <c r="AU45" s="898"/>
      <c r="AV45" s="898" t="str">
        <f>IF(T45="","",T45)</f>
        <v>Наименование признака дифференциации</v>
      </c>
      <c r="AW45" s="898"/>
      <c r="AX45" s="898"/>
      <c r="AY45" s="1553">
        <v>23</v>
      </c>
    </row>
    <row customHeight="1" ht="24">
      <c r="A46" s="1761" t="s">
        <v>246</v>
      </c>
      <c r="B46" s="1761" t="s">
        <v>247</v>
      </c>
      <c r="C46" s="1761" t="s">
        <v>248</v>
      </c>
      <c r="D46" s="1761" t="s">
        <v>537</v>
      </c>
      <c r="E46" s="2657"/>
      <c r="F46" s="2657"/>
      <c r="G46" s="2657"/>
      <c r="H46" s="2657"/>
      <c r="I46" s="2684"/>
      <c r="J46" s="2654" t="str">
        <f>I45&amp;".1"</f>
        <v>...1.1</v>
      </c>
      <c r="K46" s="1761"/>
      <c r="L46" s="1762" t="s">
        <v>401</v>
      </c>
      <c r="P46" s="2655"/>
      <c r="Q46" s="2655">
        <v>1</v>
      </c>
      <c r="R46" s="755"/>
      <c r="S46" s="1891" t="str">
        <f>$J46</f>
        <v>...1.1</v>
      </c>
      <c r="T46" s="684" t="s">
        <v>402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480</v>
      </c>
      <c r="AU46" s="898"/>
      <c r="AV46" s="898" t="str">
        <f>IF(T46="","",T46)</f>
        <v>Группа потребителей</v>
      </c>
      <c r="AW46" s="898"/>
      <c r="AX46" s="898"/>
      <c r="AY46" s="1553">
        <v>23</v>
      </c>
    </row>
    <row customHeight="1" ht="24">
      <c r="A47" s="1761" t="s">
        <v>246</v>
      </c>
      <c r="B47" s="1761" t="s">
        <v>247</v>
      </c>
      <c r="C47" s="1761" t="s">
        <v>248</v>
      </c>
      <c r="D47" s="1761" t="s">
        <v>537</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65</v>
      </c>
      <c r="AE47" s="2665"/>
      <c r="AF47" s="2666" t="s">
        <v>65</v>
      </c>
      <c r="AG47" s="1149"/>
      <c r="AH47" s="1149"/>
      <c r="AI47" s="1149"/>
      <c r="AJ47" s="1149"/>
      <c r="AK47" s="1149"/>
      <c r="AL47" s="1149"/>
      <c r="AM47" s="1149"/>
      <c r="AN47" s="2663"/>
      <c r="AO47" s="2505" t="s">
        <v>65</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246</v>
      </c>
      <c r="B48" s="1761" t="s">
        <v>247</v>
      </c>
      <c r="C48" s="1761" t="s">
        <v>248</v>
      </c>
      <c r="D48" s="1761" t="s">
        <v>537</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246</v>
      </c>
      <c r="B49" s="1761" t="s">
        <v>247</v>
      </c>
      <c r="C49" s="1761" t="s">
        <v>248</v>
      </c>
      <c r="D49" s="1761" t="s">
        <v>537</v>
      </c>
      <c r="E49" s="2657"/>
      <c r="F49" s="2657"/>
      <c r="G49" s="2657"/>
      <c r="H49" s="2657"/>
      <c r="I49" s="2684"/>
      <c r="J49" s="2654"/>
      <c r="K49" s="1761"/>
      <c r="L49" s="1762"/>
      <c r="P49" s="2655"/>
      <c r="Q49" s="2655"/>
      <c r="R49" s="754"/>
      <c r="S49" s="1676"/>
      <c r="T49" s="685" t="s">
        <v>481</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482</v>
      </c>
      <c r="AU49" s="898"/>
      <c r="AV49" s="898" t="str">
        <f>IF(T49="","",T49)</f>
        <v>Добавить значение признака дифференциации</v>
      </c>
      <c r="AW49" s="898"/>
      <c r="AX49" s="898"/>
      <c r="AY49" s="1553">
        <v>20</v>
      </c>
    </row>
    <row customHeight="1" ht="22.049999999999997">
      <c r="A50" s="1761" t="s">
        <v>246</v>
      </c>
      <c r="B50" s="1761" t="s">
        <v>247</v>
      </c>
      <c r="C50" s="1761" t="s">
        <v>248</v>
      </c>
      <c r="D50" s="1761" t="s">
        <v>537</v>
      </c>
      <c r="E50" s="2657"/>
      <c r="F50" s="2657"/>
      <c r="G50" s="2657"/>
      <c r="H50" s="2657"/>
      <c r="I50" s="2654"/>
      <c r="J50" s="1761"/>
      <c r="K50" s="1761"/>
      <c r="L50" s="1762"/>
      <c r="P50" s="2655"/>
      <c r="Q50" s="1879"/>
      <c r="R50" s="754"/>
      <c r="S50" s="1676"/>
      <c r="T50" s="763" t="s">
        <v>407</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246</v>
      </c>
      <c r="B51" s="1761" t="s">
        <v>247</v>
      </c>
      <c r="C51" s="1761" t="s">
        <v>248</v>
      </c>
      <c r="D51" s="1761" t="s">
        <v>537</v>
      </c>
      <c r="E51" s="2657"/>
      <c r="F51" s="2657"/>
      <c r="G51" s="2657"/>
      <c r="H51" s="2656"/>
      <c r="I51" s="1761"/>
      <c r="J51" s="1761"/>
      <c r="K51" s="1761"/>
      <c r="L51" s="1762"/>
      <c r="M51" s="1763"/>
      <c r="N51" s="1763"/>
      <c r="O51" s="935"/>
      <c r="P51" s="758"/>
      <c r="Q51" s="773"/>
      <c r="R51" s="753"/>
      <c r="S51" s="1676"/>
      <c r="T51" s="770" t="s">
        <v>483</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211" customFormat="1" customHeight="1" ht="0">
      <c r="A52" s="1741" t="s">
        <v>246</v>
      </c>
      <c r="B52" s="1741" t="s">
        <v>247</v>
      </c>
      <c r="C52" s="1712"/>
      <c r="D52" s="1712"/>
      <c r="E52" s="2657"/>
      <c r="F52" s="2656"/>
      <c r="G52" s="1712"/>
      <c r="H52" s="1712"/>
      <c r="I52" s="1712"/>
      <c r="J52" s="1712"/>
      <c r="K52" s="1712"/>
      <c r="L52" s="1892"/>
      <c r="M52" s="1719"/>
      <c r="N52" s="1719"/>
      <c r="P52" s="1714"/>
      <c r="Q52" s="1715"/>
      <c r="R52" s="1714"/>
      <c r="S52" s="1720"/>
      <c r="T52" s="1723" t="s">
        <v>410</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211" customFormat="1" customHeight="1" ht="0">
      <c r="A53" s="1741" t="s">
        <v>246</v>
      </c>
      <c r="B53" s="1741"/>
      <c r="C53" s="1741"/>
      <c r="D53" s="1741"/>
      <c r="E53" s="2656"/>
      <c r="F53" s="1741"/>
      <c r="G53" s="1741"/>
      <c r="H53" s="1741"/>
      <c r="I53" s="1741"/>
      <c r="J53" s="1741"/>
      <c r="K53" s="1741"/>
      <c r="L53" s="1744"/>
      <c r="M53" s="1719"/>
      <c r="N53" s="1719"/>
      <c r="O53" s="916"/>
      <c r="P53" s="778"/>
      <c r="Q53" s="1742"/>
      <c r="R53" s="778"/>
      <c r="S53" s="1720"/>
      <c r="T53" s="1723" t="s">
        <v>411</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211"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443</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CA2A-302E-9846-40E2-5AF4D51E4B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4.140625" hidden="1" customWidth="1"/>
    <col min="10" max="10" style="20210" width="9.8515625" hidden="1" customWidth="1"/>
    <col min="11" max="11" style="20210" width="14.7109375" hidden="1" customWidth="1"/>
    <col min="12" max="12" style="20973" width="19.140625" hidden="1" customWidth="1"/>
    <col min="13" max="14" style="20974" width="12.28125" hidden="1" customWidth="1"/>
    <col min="15" max="15" style="20974" width="23.421875" hidden="1" customWidth="1"/>
    <col min="16" max="16" style="20975" width="3.00390625" customWidth="1"/>
    <col min="17" max="18" style="20976" width="3.00390625" customWidth="1"/>
    <col min="19" max="19" style="20977" width="12.00390625" customWidth="1"/>
    <col min="20" max="20" style="20133" width="35.00390625" customWidth="1"/>
    <col min="21" max="21" style="20133" width="0.140625" customWidth="1"/>
    <col min="22" max="28" style="20133" width="19.7109375" hidden="1" customWidth="1"/>
    <col min="29" max="29" style="20133" width="11.7109375" hidden="1" customWidth="1"/>
    <col min="30" max="30" style="20133" width="3.7109375" hidden="1" customWidth="1"/>
    <col min="31" max="31" style="20133" width="11.7109375" hidden="1" customWidth="1"/>
    <col min="32" max="32" style="20133" width="8.57421875" hidden="1" customWidth="1"/>
    <col min="33" max="33" style="20133" width="19.7109375" customWidth="1"/>
    <col min="34" max="39" style="20133" width="19.00390625" customWidth="1"/>
    <col min="40" max="40" style="20133" width="11.00390625" customWidth="1"/>
    <col min="41" max="41" style="20133" width="3.7109375" customWidth="1"/>
    <col min="42" max="42" style="20133" width="11.00390625" customWidth="1"/>
    <col min="43" max="43" style="20133" width="8.57421875" hidden="1" customWidth="1"/>
    <col min="44" max="44" style="20133" width="4.00390625" customWidth="1"/>
    <col min="45" max="45" style="20133" width="115.00390625" customWidth="1"/>
    <col min="46" max="50" style="20211" width="10.00390625" customWidth="1"/>
    <col min="51" max="51" style="20133"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120</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392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393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525</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526</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478</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479</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401</v>
      </c>
      <c r="P6" s="2655"/>
      <c r="Q6" s="2655">
        <v>1</v>
      </c>
      <c r="R6" s="755"/>
      <c r="S6" s="1891">
        <f>$J6</f>
      </c>
      <c r="T6" s="684" t="s">
        <v>402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480</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65</v>
      </c>
      <c r="AE7" s="2663"/>
      <c r="AF7" s="2505" t="s">
        <v>65</v>
      </c>
      <c r="AG7" s="1149"/>
      <c r="AH7" s="1149"/>
      <c r="AI7" s="1149"/>
      <c r="AJ7" s="1149"/>
      <c r="AK7" s="1149"/>
      <c r="AL7" s="1149"/>
      <c r="AM7" s="1655"/>
      <c r="AN7" s="2663"/>
      <c r="AO7" s="2505" t="s">
        <v>65</v>
      </c>
      <c r="AP7" s="2685"/>
      <c r="AQ7" s="2505" t="s">
        <v>65</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481</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482</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407</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483</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211"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410</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211"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411</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65</v>
      </c>
      <c r="AP15" s="2665"/>
      <c r="AQ15" s="2666" t="s">
        <v>65</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0210" customFormat="1" customHeight="1" ht="22.5" hidden="1">
      <c r="L18" s="1876"/>
      <c r="M18" s="1760"/>
      <c r="N18" s="1760"/>
      <c r="O18" s="1765" t="s">
        <v>412</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0210"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0210" customFormat="1" customHeight="1" ht="12" hidden="1">
      <c r="L20" s="1876"/>
      <c r="M20" s="1760"/>
      <c r="N20" s="1760"/>
      <c r="O20" s="1762" t="s">
        <v>413</v>
      </c>
      <c r="P20" s="1760"/>
      <c r="Q20" s="1840"/>
      <c r="R20" s="1840"/>
      <c r="S20" s="1127"/>
      <c r="T20" s="1558" t="s">
        <v>414</v>
      </c>
      <c r="W20" s="1764"/>
      <c r="X20" s="1764"/>
      <c r="Y20" s="1764"/>
      <c r="Z20" s="1764"/>
      <c r="AA20" s="1764"/>
      <c r="AD20" s="584" t="s">
        <v>415</v>
      </c>
      <c r="AF20" s="584" t="s">
        <v>416</v>
      </c>
      <c r="AG20" s="1558" t="s">
        <v>414</v>
      </c>
      <c r="AH20" s="1764"/>
      <c r="AI20" s="1764"/>
      <c r="AJ20" s="1764"/>
      <c r="AK20" s="1764"/>
      <c r="AL20" s="1764"/>
      <c r="AO20" s="584" t="s">
        <v>417</v>
      </c>
      <c r="AQ20" s="584" t="s">
        <v>416</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0337"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0337" customFormat="1" customHeight="1" ht="18.75" hidden="1">
      <c r="A28" s="1766"/>
      <c r="B28" s="1766"/>
      <c r="C28" s="1766"/>
      <c r="D28" s="1766"/>
      <c r="E28" s="1766"/>
      <c r="F28" s="1766"/>
      <c r="G28" s="1766"/>
      <c r="H28" s="1766"/>
      <c r="I28" s="1766"/>
      <c r="J28" s="1766"/>
      <c r="K28" s="1766"/>
      <c r="L28" s="1767"/>
      <c r="M28" s="1766"/>
      <c r="N28" s="1766"/>
      <c r="O28" s="1766"/>
      <c r="S28" s="2648" t="s">
        <v>418</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0337" customFormat="1" customHeight="1" ht="18.75" hidden="1">
      <c r="A29" s="1766"/>
      <c r="B29" s="1766"/>
      <c r="C29" s="1766"/>
      <c r="D29" s="1766"/>
      <c r="E29" s="1766"/>
      <c r="F29" s="1766"/>
      <c r="G29" s="1766"/>
      <c r="H29" s="1766"/>
      <c r="I29" s="1766"/>
      <c r="J29" s="1766"/>
      <c r="K29" s="1766"/>
      <c r="L29" s="1767"/>
      <c r="M29" s="1766"/>
      <c r="N29" s="1766"/>
      <c r="O29" s="1766"/>
      <c r="S29" s="2648" t="s">
        <v>419</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0337"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0337" customFormat="1" customHeight="1" ht="18.75" hidden="1">
      <c r="A32" s="1766"/>
      <c r="B32" s="1766"/>
      <c r="C32" s="1766"/>
      <c r="D32" s="1766"/>
      <c r="E32" s="1766"/>
      <c r="F32" s="1766"/>
      <c r="G32" s="1766"/>
      <c r="H32" s="1766"/>
      <c r="I32" s="1766"/>
      <c r="J32" s="1766"/>
      <c r="K32" s="1766"/>
      <c r="L32" s="1767"/>
      <c r="M32" s="1766"/>
      <c r="N32" s="1766"/>
      <c r="O32" s="1766"/>
      <c r="S32" s="2648" t="s">
        <v>420</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0337" customFormat="1" customHeight="1" ht="18.75" hidden="1">
      <c r="A33" s="1766"/>
      <c r="B33" s="1766"/>
      <c r="C33" s="1766"/>
      <c r="D33" s="1766"/>
      <c r="E33" s="1766"/>
      <c r="F33" s="1766"/>
      <c r="G33" s="1766"/>
      <c r="H33" s="1766"/>
      <c r="I33" s="1766"/>
      <c r="J33" s="1766"/>
      <c r="K33" s="1766"/>
      <c r="L33" s="1767"/>
      <c r="M33" s="1766"/>
      <c r="N33" s="1766"/>
      <c r="O33" s="1766"/>
      <c r="S33" s="2648" t="s">
        <v>421</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0337"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422</v>
      </c>
      <c r="AG34" s="724"/>
      <c r="AH34" s="2033"/>
      <c r="AI34" s="2033"/>
      <c r="AJ34" s="2033"/>
      <c r="AK34" s="2033"/>
      <c r="AL34" s="2033"/>
      <c r="AM34" s="724"/>
      <c r="AN34" s="724"/>
      <c r="AO34" s="724"/>
      <c r="AP34" s="724"/>
      <c r="AQ34" s="676" t="s">
        <v>422</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295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296</v>
      </c>
      <c r="AY36" s="1553">
        <v>14</v>
      </c>
    </row>
    <row customHeight="1" ht="14.699999999999998">
      <c r="Q37" s="774"/>
      <c r="R37" s="774"/>
      <c r="S37" s="2671" t="s">
        <v>88</v>
      </c>
      <c r="T37" s="2607" t="s">
        <v>423</v>
      </c>
      <c r="U37" s="699"/>
      <c r="V37" s="2672" t="s">
        <v>424</v>
      </c>
      <c r="W37" s="2673"/>
      <c r="X37" s="2673"/>
      <c r="Y37" s="2673"/>
      <c r="Z37" s="2673"/>
      <c r="AA37" s="2673"/>
      <c r="AB37" s="2673"/>
      <c r="AC37" s="2673"/>
      <c r="AD37" s="2673"/>
      <c r="AE37" s="2674"/>
      <c r="AF37" s="2675" t="s">
        <v>425</v>
      </c>
      <c r="AG37" s="2672" t="s">
        <v>424</v>
      </c>
      <c r="AH37" s="2673"/>
      <c r="AI37" s="2673"/>
      <c r="AJ37" s="2673"/>
      <c r="AK37" s="2673"/>
      <c r="AL37" s="2673"/>
      <c r="AM37" s="2673"/>
      <c r="AN37" s="2673"/>
      <c r="AO37" s="2673"/>
      <c r="AP37" s="2674"/>
      <c r="AQ37" s="2675" t="s">
        <v>426</v>
      </c>
      <c r="AR37" s="2678" t="s">
        <v>427</v>
      </c>
      <c r="AS37" s="2525"/>
      <c r="AY37" s="1553">
        <v>14</v>
      </c>
    </row>
    <row s="20133"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527</v>
      </c>
      <c r="W38" s="2763" t="s">
        <v>528</v>
      </c>
      <c r="X38" s="2763"/>
      <c r="Y38" s="2763"/>
      <c r="Z38" s="2763" t="s">
        <v>529</v>
      </c>
      <c r="AA38" s="2763"/>
      <c r="AB38" s="2763"/>
      <c r="AC38" s="2692" t="s">
        <v>431</v>
      </c>
      <c r="AD38" s="2711"/>
      <c r="AE38" s="2712"/>
      <c r="AF38" s="2676"/>
      <c r="AG38" s="2764" t="s">
        <v>527</v>
      </c>
      <c r="AH38" s="2763" t="s">
        <v>528</v>
      </c>
      <c r="AI38" s="2763"/>
      <c r="AJ38" s="2763"/>
      <c r="AK38" s="2763" t="s">
        <v>529</v>
      </c>
      <c r="AL38" s="2763"/>
      <c r="AM38" s="2763"/>
      <c r="AN38" s="2692" t="s">
        <v>431</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530</v>
      </c>
      <c r="X39" s="2763" t="s">
        <v>531</v>
      </c>
      <c r="Y39" s="2763"/>
      <c r="Z39" s="2763" t="s">
        <v>532</v>
      </c>
      <c r="AA39" s="2763" t="s">
        <v>531</v>
      </c>
      <c r="AB39" s="2763"/>
      <c r="AC39" s="2693"/>
      <c r="AD39" s="2713"/>
      <c r="AE39" s="2714"/>
      <c r="AF39" s="2676"/>
      <c r="AG39" s="2764"/>
      <c r="AH39" s="2763" t="s">
        <v>530</v>
      </c>
      <c r="AI39" s="2763" t="s">
        <v>531</v>
      </c>
      <c r="AJ39" s="2763"/>
      <c r="AK39" s="2763" t="s">
        <v>532</v>
      </c>
      <c r="AL39" s="2763" t="s">
        <v>531</v>
      </c>
      <c r="AM39" s="2763"/>
      <c r="AN39" s="2693"/>
      <c r="AO39" s="2713"/>
      <c r="AP39" s="2714"/>
      <c r="AQ39" s="2676"/>
      <c r="AR39" s="2679"/>
      <c r="AS39" s="2525"/>
      <c r="AY39" s="1553">
        <v>19</v>
      </c>
    </row>
    <row customHeight="1" ht="61.949999999999996">
      <c r="A40" s="1768"/>
      <c r="B40" s="1768" t="s">
        <v>132</v>
      </c>
      <c r="C40" s="1768" t="s">
        <v>133</v>
      </c>
      <c r="D40" s="1768" t="s">
        <v>134</v>
      </c>
      <c r="E40" s="1762" t="s">
        <v>432</v>
      </c>
      <c r="F40" s="1762" t="s">
        <v>433</v>
      </c>
      <c r="G40" s="1762" t="s">
        <v>434</v>
      </c>
      <c r="H40" s="1762"/>
      <c r="I40" s="1762" t="s">
        <v>485</v>
      </c>
      <c r="J40" s="1762" t="s">
        <v>437</v>
      </c>
      <c r="K40" s="1762" t="s">
        <v>486</v>
      </c>
      <c r="L40" s="1762" t="s">
        <v>413</v>
      </c>
      <c r="Q40" s="774"/>
      <c r="R40" s="774"/>
      <c r="S40" s="2671"/>
      <c r="T40" s="2607"/>
      <c r="U40" s="700"/>
      <c r="V40" s="2764"/>
      <c r="W40" s="2763"/>
      <c r="X40" s="2381" t="s">
        <v>533</v>
      </c>
      <c r="Y40" s="2381" t="s">
        <v>534</v>
      </c>
      <c r="Z40" s="2763"/>
      <c r="AA40" s="2381" t="s">
        <v>535</v>
      </c>
      <c r="AB40" s="2381" t="s">
        <v>536</v>
      </c>
      <c r="AC40" s="1887" t="s">
        <v>441</v>
      </c>
      <c r="AD40" s="2668" t="s">
        <v>442</v>
      </c>
      <c r="AE40" s="2669"/>
      <c r="AF40" s="2677"/>
      <c r="AG40" s="2764"/>
      <c r="AH40" s="2763"/>
      <c r="AI40" s="2381" t="s">
        <v>533</v>
      </c>
      <c r="AJ40" s="2381" t="s">
        <v>534</v>
      </c>
      <c r="AK40" s="2763"/>
      <c r="AL40" s="2381" t="s">
        <v>535</v>
      </c>
      <c r="AM40" s="2381" t="s">
        <v>536</v>
      </c>
      <c r="AN40" s="1887" t="s">
        <v>441</v>
      </c>
      <c r="AO40" s="2668" t="s">
        <v>442</v>
      </c>
      <c r="AP40" s="2669"/>
      <c r="AQ40" s="2677"/>
      <c r="AR40" s="2680"/>
      <c r="AS40" s="2525"/>
      <c r="AY40" s="1553">
        <v>59</v>
      </c>
    </row>
    <row s="20729"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106</v>
      </c>
      <c r="T41" s="1653" t="s">
        <v>107</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251</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120</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251</v>
      </c>
      <c r="B43" s="1761" t="s">
        <v>252</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392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393</v>
      </c>
      <c r="AU43" s="898"/>
      <c r="AV43" s="898" t="str">
        <f>IF(T43="","",T43)</f>
        <v>Территория действия тарифа</v>
      </c>
      <c r="AW43" s="898"/>
      <c r="AX43" s="898"/>
      <c r="AY43" s="1553">
        <v>23</v>
      </c>
    </row>
    <row customHeight="1" ht="24">
      <c r="A44" s="1761" t="s">
        <v>251</v>
      </c>
      <c r="B44" s="1761" t="s">
        <v>252</v>
      </c>
      <c r="C44" s="1761" t="s">
        <v>253</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525</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526</v>
      </c>
      <c r="AU44" s="898"/>
      <c r="AV44" s="898" t="str">
        <f>IF(T44="","",T44)</f>
        <v>Наименование централизованной системы горячего водоснабжения</v>
      </c>
      <c r="AW44" s="898"/>
      <c r="AX44" s="898"/>
      <c r="AY44" s="1553">
        <v>23</v>
      </c>
    </row>
    <row customHeight="1" ht="24">
      <c r="A45" s="1761" t="s">
        <v>251</v>
      </c>
      <c r="B45" s="1761" t="s">
        <v>252</v>
      </c>
      <c r="C45" s="1761" t="s">
        <v>253</v>
      </c>
      <c r="D45" s="1761" t="s">
        <v>538</v>
      </c>
      <c r="E45" s="2657"/>
      <c r="F45" s="2657"/>
      <c r="G45" s="2657"/>
      <c r="H45" s="2657"/>
      <c r="I45" s="2654" t="str">
        <f>S44&amp;".1"</f>
        <v>...1</v>
      </c>
      <c r="J45" s="1761"/>
      <c r="K45" s="1761"/>
      <c r="L45" s="1762"/>
      <c r="P45" s="2655">
        <v>1</v>
      </c>
      <c r="Q45" s="1879"/>
      <c r="R45" s="754"/>
      <c r="S45" s="1891" t="str">
        <f>$I45</f>
        <v>...1</v>
      </c>
      <c r="T45" s="683" t="s">
        <v>478</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479</v>
      </c>
      <c r="AU45" s="898"/>
      <c r="AV45" s="898" t="str">
        <f>IF(T45="","",T45)</f>
        <v>Наименование признака дифференциации</v>
      </c>
      <c r="AW45" s="898"/>
      <c r="AX45" s="898"/>
      <c r="AY45" s="1553">
        <v>23</v>
      </c>
    </row>
    <row customHeight="1" ht="24">
      <c r="A46" s="1761" t="s">
        <v>251</v>
      </c>
      <c r="B46" s="1761" t="s">
        <v>252</v>
      </c>
      <c r="C46" s="1761" t="s">
        <v>253</v>
      </c>
      <c r="D46" s="1761" t="s">
        <v>538</v>
      </c>
      <c r="E46" s="2657"/>
      <c r="F46" s="2657"/>
      <c r="G46" s="2657"/>
      <c r="H46" s="2657"/>
      <c r="I46" s="2684"/>
      <c r="J46" s="2654" t="str">
        <f>I45&amp;".1"</f>
        <v>...1.1</v>
      </c>
      <c r="K46" s="1761"/>
      <c r="L46" s="1762" t="s">
        <v>401</v>
      </c>
      <c r="P46" s="2655"/>
      <c r="Q46" s="2655">
        <v>1</v>
      </c>
      <c r="R46" s="755"/>
      <c r="S46" s="1891" t="str">
        <f>$J46</f>
        <v>...1.1</v>
      </c>
      <c r="T46" s="684" t="s">
        <v>402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480</v>
      </c>
      <c r="AU46" s="898"/>
      <c r="AV46" s="898" t="str">
        <f>IF(T46="","",T46)</f>
        <v>Группа потребителей</v>
      </c>
      <c r="AW46" s="898"/>
      <c r="AX46" s="898"/>
      <c r="AY46" s="1553">
        <v>23</v>
      </c>
    </row>
    <row customHeight="1" ht="24">
      <c r="A47" s="1761" t="s">
        <v>251</v>
      </c>
      <c r="B47" s="1761" t="s">
        <v>252</v>
      </c>
      <c r="C47" s="1761" t="s">
        <v>253</v>
      </c>
      <c r="D47" s="1761" t="s">
        <v>538</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65</v>
      </c>
      <c r="AE47" s="2665"/>
      <c r="AF47" s="2666" t="s">
        <v>65</v>
      </c>
      <c r="AG47" s="1149"/>
      <c r="AH47" s="1149"/>
      <c r="AI47" s="1149"/>
      <c r="AJ47" s="1149"/>
      <c r="AK47" s="1149"/>
      <c r="AL47" s="1149"/>
      <c r="AM47" s="1655"/>
      <c r="AN47" s="2663"/>
      <c r="AO47" s="2505" t="s">
        <v>65</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251</v>
      </c>
      <c r="B48" s="1761" t="s">
        <v>252</v>
      </c>
      <c r="C48" s="1761" t="s">
        <v>253</v>
      </c>
      <c r="D48" s="1761" t="s">
        <v>538</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251</v>
      </c>
      <c r="B49" s="1761" t="s">
        <v>252</v>
      </c>
      <c r="C49" s="1761" t="s">
        <v>253</v>
      </c>
      <c r="D49" s="1761" t="s">
        <v>538</v>
      </c>
      <c r="E49" s="2657"/>
      <c r="F49" s="2657"/>
      <c r="G49" s="2657"/>
      <c r="H49" s="2657"/>
      <c r="I49" s="2684"/>
      <c r="J49" s="2654"/>
      <c r="K49" s="1761"/>
      <c r="L49" s="1762"/>
      <c r="P49" s="2655"/>
      <c r="Q49" s="2655"/>
      <c r="R49" s="754"/>
      <c r="S49" s="1676"/>
      <c r="T49" s="685" t="s">
        <v>481</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482</v>
      </c>
      <c r="AU49" s="898"/>
      <c r="AV49" s="898" t="str">
        <f>IF(T49="","",T49)</f>
        <v>Добавить значение признака дифференциации</v>
      </c>
      <c r="AW49" s="898"/>
      <c r="AX49" s="898"/>
      <c r="AY49" s="1553">
        <v>20</v>
      </c>
    </row>
    <row customHeight="1" ht="22.049999999999997">
      <c r="A50" s="1761" t="s">
        <v>251</v>
      </c>
      <c r="B50" s="1761" t="s">
        <v>252</v>
      </c>
      <c r="C50" s="1761" t="s">
        <v>253</v>
      </c>
      <c r="D50" s="1761" t="s">
        <v>538</v>
      </c>
      <c r="E50" s="2657"/>
      <c r="F50" s="2657"/>
      <c r="G50" s="2657"/>
      <c r="H50" s="2657"/>
      <c r="I50" s="2654"/>
      <c r="J50" s="1761"/>
      <c r="K50" s="1761"/>
      <c r="L50" s="1762"/>
      <c r="P50" s="2655"/>
      <c r="Q50" s="1879"/>
      <c r="R50" s="754"/>
      <c r="S50" s="1676"/>
      <c r="T50" s="763" t="s">
        <v>407</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251</v>
      </c>
      <c r="B51" s="1761" t="s">
        <v>252</v>
      </c>
      <c r="C51" s="1761" t="s">
        <v>253</v>
      </c>
      <c r="D51" s="1761" t="s">
        <v>538</v>
      </c>
      <c r="E51" s="2657"/>
      <c r="F51" s="2657"/>
      <c r="G51" s="2657"/>
      <c r="H51" s="2656"/>
      <c r="I51" s="1761"/>
      <c r="J51" s="1761"/>
      <c r="K51" s="1761"/>
      <c r="L51" s="1762"/>
      <c r="M51" s="1763"/>
      <c r="N51" s="1763"/>
      <c r="O51" s="935"/>
      <c r="P51" s="758"/>
      <c r="Q51" s="773"/>
      <c r="R51" s="753"/>
      <c r="S51" s="1676"/>
      <c r="T51" s="770" t="s">
        <v>483</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211" customFormat="1" customHeight="1" ht="0">
      <c r="A52" s="1741" t="s">
        <v>251</v>
      </c>
      <c r="B52" s="1741" t="s">
        <v>252</v>
      </c>
      <c r="C52" s="1712"/>
      <c r="D52" s="1712"/>
      <c r="E52" s="2657"/>
      <c r="F52" s="2656"/>
      <c r="G52" s="1712"/>
      <c r="H52" s="1712"/>
      <c r="I52" s="1712"/>
      <c r="J52" s="1712"/>
      <c r="K52" s="1712"/>
      <c r="L52" s="1892"/>
      <c r="M52" s="1719"/>
      <c r="N52" s="1719"/>
      <c r="P52" s="1714"/>
      <c r="Q52" s="1715"/>
      <c r="R52" s="1714"/>
      <c r="S52" s="1720"/>
      <c r="T52" s="1723" t="s">
        <v>410</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211" customFormat="1" customHeight="1" ht="0">
      <c r="A53" s="1741" t="s">
        <v>251</v>
      </c>
      <c r="B53" s="1741"/>
      <c r="C53" s="1741"/>
      <c r="D53" s="1741"/>
      <c r="E53" s="2656"/>
      <c r="F53" s="1741"/>
      <c r="G53" s="1741"/>
      <c r="H53" s="1741"/>
      <c r="I53" s="1741"/>
      <c r="J53" s="1741"/>
      <c r="K53" s="1741"/>
      <c r="L53" s="1744"/>
      <c r="M53" s="1719"/>
      <c r="N53" s="1719"/>
      <c r="O53" s="916"/>
      <c r="P53" s="778"/>
      <c r="Q53" s="1742"/>
      <c r="R53" s="778"/>
      <c r="S53" s="1720"/>
      <c r="T53" s="1723" t="s">
        <v>411</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211"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443</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6F27B-84BA-346E-0997-446F6A1D92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210" width="11.57421875" hidden="1" customWidth="1"/>
    <col min="2" max="2" style="20210" width="11.00390625" hidden="1" customWidth="1"/>
    <col min="3" max="3" style="20210" width="10.57421875" hidden="1"/>
    <col min="4" max="4" style="20210" width="12.8515625" hidden="1" customWidth="1"/>
    <col min="5" max="5" style="20210" width="10.00390625" hidden="1" customWidth="1"/>
    <col min="6" max="6" style="20210" width="8.7109375" hidden="1" customWidth="1"/>
    <col min="7" max="7" style="20210" width="7.57421875" hidden="1" customWidth="1"/>
    <col min="8" max="8" style="20210" width="11.421875" hidden="1" customWidth="1"/>
    <col min="9" max="9" style="20210" width="12.00390625" hidden="1" customWidth="1"/>
    <col min="10" max="10" style="20210" width="9.8515625" hidden="1" customWidth="1"/>
    <col min="11" max="11" style="20210" width="11.421875" hidden="1" customWidth="1"/>
    <col min="12" max="12" style="20973" width="19.140625" hidden="1" customWidth="1"/>
    <col min="13" max="14" style="20974" width="12.28125" hidden="1" customWidth="1"/>
    <col min="15" max="15" style="20974" width="23.421875" hidden="1" customWidth="1"/>
    <col min="16" max="16" style="20974" width="3.7109375" hidden="1" customWidth="1"/>
    <col min="17" max="17" style="21160" width="3.7109375" hidden="1" customWidth="1"/>
    <col min="18" max="18" style="20976" width="3.00390625" customWidth="1"/>
    <col min="19" max="19" style="20977" width="12.00390625" customWidth="1"/>
    <col min="20" max="20" style="20133" width="31.00390625" customWidth="1"/>
    <col min="21" max="21" style="20133" width="0.140625" customWidth="1"/>
    <col min="22" max="25" style="20133" width="21.7109375" hidden="1" customWidth="1"/>
    <col min="26" max="26" style="20133" width="11.7109375" hidden="1" customWidth="1"/>
    <col min="27" max="27" style="20133" width="3.7109375" hidden="1" customWidth="1"/>
    <col min="28" max="28" style="20133" width="11.7109375" hidden="1" customWidth="1"/>
    <col min="29" max="29" style="20133" width="8.57421875" hidden="1" customWidth="1"/>
    <col min="30" max="30" style="20133" width="3.7109375" customWidth="1"/>
    <col min="31" max="32" style="20133" width="3.00390625" customWidth="1"/>
    <col min="33" max="33" style="20133" width="24.00390625" customWidth="1"/>
    <col min="34" max="34" style="20133" width="3.7109375" customWidth="1"/>
    <col min="35" max="36" style="20133" width="3.00390625" customWidth="1"/>
    <col min="37" max="37" style="20133" width="24.00390625" customWidth="1"/>
    <col min="38" max="38" style="20133" width="3.7109375" customWidth="1"/>
    <col min="39" max="40" style="20133" width="3.00390625" customWidth="1"/>
    <col min="41" max="41" style="20133" width="18.00390625" customWidth="1"/>
    <col min="42" max="42" style="20133" width="3.7109375" customWidth="1"/>
    <col min="43" max="44" style="20133" width="3.00390625" customWidth="1"/>
    <col min="45" max="45" style="20133" width="18.00390625" customWidth="1"/>
    <col min="46" max="49" style="20133" width="21.00390625" customWidth="1"/>
    <col min="50" max="50" style="20133" width="11.00390625" customWidth="1"/>
    <col min="51" max="51" style="20133" width="3.7109375" customWidth="1"/>
    <col min="52" max="52" style="20133" width="11.00390625" customWidth="1"/>
    <col min="53" max="53" style="20133" width="8.57421875" hidden="1" customWidth="1"/>
    <col min="54" max="54" style="20133" width="4.00390625" customWidth="1"/>
    <col min="55" max="55" style="20133" width="115.00390625" customWidth="1"/>
    <col min="56" max="60" style="20211" width="10.00390625" customWidth="1"/>
    <col min="61" max="61" style="2013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120</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392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393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525</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526</v>
      </c>
      <c r="BE4" s="898"/>
      <c r="BF4" s="898" t="str">
        <f>IF(T4="","",T4)</f>
        <v>Наименование централизованной системы горячего водоснабжения</v>
      </c>
      <c r="BG4" s="898"/>
      <c r="BH4" s="898"/>
      <c r="BI4" s="1553">
        <v>0</v>
      </c>
    </row>
    <row s="20211"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397</v>
      </c>
      <c r="BE5" s="898"/>
      <c r="BF5" s="898" t="str">
        <f>IF(T5="","",T5)</f>
        <v/>
      </c>
      <c r="BG5" s="898"/>
      <c r="BH5" s="898"/>
      <c r="BI5" s="909">
        <v>0</v>
      </c>
    </row>
    <row s="20211" customFormat="1" customHeight="1" ht="14.25" hidden="1">
      <c r="A6" s="1741"/>
      <c r="B6" s="1741"/>
      <c r="C6" s="1741"/>
      <c r="D6" s="1741"/>
      <c r="E6" s="2657"/>
      <c r="F6" s="2657"/>
      <c r="G6" s="2657"/>
      <c r="H6" s="2657"/>
      <c r="I6" s="2654" t="str">
        <f>S5&amp;".1"</f>
        <v>.1</v>
      </c>
      <c r="J6" s="1741"/>
      <c r="K6" s="1741"/>
      <c r="L6" s="1744" t="s">
        <v>398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211"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65</v>
      </c>
      <c r="AB8" s="2132"/>
      <c r="AC8" s="1867" t="s">
        <v>65</v>
      </c>
      <c r="AD8" s="2583" t="s">
        <v>65</v>
      </c>
      <c r="AE8" s="2724"/>
      <c r="AF8" s="2603">
        <v>1</v>
      </c>
      <c r="AG8" s="2761"/>
      <c r="AH8" s="2505" t="s">
        <v>65</v>
      </c>
      <c r="AI8" s="2724"/>
      <c r="AJ8" s="2603">
        <v>1</v>
      </c>
      <c r="AK8" s="2725" t="s">
        <v>22</v>
      </c>
      <c r="AL8" s="2505" t="s">
        <v>65</v>
      </c>
      <c r="AM8" s="2590"/>
      <c r="AN8" s="2603">
        <v>1</v>
      </c>
      <c r="AO8" s="2755"/>
      <c r="AP8" s="2756" t="s">
        <v>65</v>
      </c>
      <c r="AQ8" s="709"/>
      <c r="AR8" s="1884">
        <v>1</v>
      </c>
      <c r="AS8" s="1890" t="s">
        <v>22</v>
      </c>
      <c r="AT8" s="1149"/>
      <c r="AU8" s="1655"/>
      <c r="AV8" s="1149"/>
      <c r="AW8" s="1655"/>
      <c r="AX8" s="2132"/>
      <c r="AY8" s="1867" t="s">
        <v>65</v>
      </c>
      <c r="AZ8" s="2132"/>
      <c r="BA8" s="1867" t="s">
        <v>65</v>
      </c>
      <c r="BB8" s="1746"/>
      <c r="BC8" s="2651" t="s">
        <v>496</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497</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498</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499</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500</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463</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211"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211"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211"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211"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410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211"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411</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65</v>
      </c>
      <c r="AZ20" s="2134"/>
      <c r="BA20" s="1883" t="s">
        <v>65</v>
      </c>
      <c r="BI20" s="1553">
        <v>0</v>
      </c>
    </row>
    <row customHeight="1" ht="14.25" hidden="1">
      <c r="BD21" s="894"/>
      <c r="BE21" s="894"/>
      <c r="BF21" s="894"/>
      <c r="BG21" s="894"/>
      <c r="BH21" s="894"/>
      <c r="BI21" s="1553">
        <v>0</v>
      </c>
    </row>
    <row customHeight="1" ht="14.25" hidden="1">
      <c r="O22" s="1765" t="s">
        <v>412</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131" customFormat="1" customHeight="1" ht="14.25" hidden="1">
      <c r="M24" s="1906"/>
      <c r="N24" s="1906"/>
      <c r="O24" s="1907" t="s">
        <v>413</v>
      </c>
      <c r="P24" s="1906"/>
      <c r="Q24" s="1908"/>
      <c r="R24" s="1908"/>
      <c r="AA24" s="1905" t="s">
        <v>415</v>
      </c>
      <c r="AC24" s="1905" t="s">
        <v>416</v>
      </c>
      <c r="AD24" s="1905" t="s">
        <v>464</v>
      </c>
      <c r="AH24" s="1905" t="s">
        <v>464</v>
      </c>
      <c r="AK24" s="1905" t="s">
        <v>501</v>
      </c>
      <c r="AL24" s="1905" t="s">
        <v>464</v>
      </c>
      <c r="AP24" s="1905" t="s">
        <v>464</v>
      </c>
      <c r="AY24" s="1905" t="s">
        <v>415</v>
      </c>
      <c r="BA24" s="1905" t="s">
        <v>416</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337"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337"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418</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337"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419</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337"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337"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418</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337"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419</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337"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422</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422</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295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296</v>
      </c>
      <c r="BI40" s="1553">
        <v>14</v>
      </c>
    </row>
    <row customHeight="1" ht="14.699999999999998">
      <c r="Q41" s="689"/>
      <c r="R41" s="774"/>
      <c r="S41" s="2671" t="s">
        <v>88</v>
      </c>
      <c r="T41" s="2607" t="s">
        <v>502</v>
      </c>
      <c r="U41" s="699"/>
      <c r="V41" s="2672" t="s">
        <v>424</v>
      </c>
      <c r="W41" s="2673"/>
      <c r="X41" s="2673"/>
      <c r="Y41" s="2673"/>
      <c r="Z41" s="2673"/>
      <c r="AA41" s="2673"/>
      <c r="AB41" s="2674"/>
      <c r="AC41" s="2675" t="s">
        <v>425</v>
      </c>
      <c r="AD41" s="2726" t="s">
        <v>503</v>
      </c>
      <c r="AE41" s="2689"/>
      <c r="AF41" s="2689"/>
      <c r="AG41" s="2727"/>
      <c r="AH41" s="2726" t="s">
        <v>504</v>
      </c>
      <c r="AI41" s="2689"/>
      <c r="AJ41" s="2689"/>
      <c r="AK41" s="2727"/>
      <c r="AL41" s="2726" t="s">
        <v>505</v>
      </c>
      <c r="AM41" s="2689"/>
      <c r="AN41" s="2689"/>
      <c r="AO41" s="2727"/>
      <c r="AP41" s="2726" t="s">
        <v>506</v>
      </c>
      <c r="AQ41" s="2689"/>
      <c r="AR41" s="2689"/>
      <c r="AS41" s="2727"/>
      <c r="AT41" s="2672" t="s">
        <v>424</v>
      </c>
      <c r="AU41" s="2673"/>
      <c r="AV41" s="2673"/>
      <c r="AW41" s="2673"/>
      <c r="AX41" s="2673"/>
      <c r="AY41" s="2673"/>
      <c r="AZ41" s="2674"/>
      <c r="BA41" s="2675" t="s">
        <v>425</v>
      </c>
      <c r="BB41" s="2678" t="s">
        <v>427</v>
      </c>
      <c r="BC41" s="2525"/>
      <c r="BI41" s="1553">
        <v>14</v>
      </c>
    </row>
    <row customHeight="1" ht="35.699999999999996">
      <c r="Q42" s="689"/>
      <c r="R42" s="774"/>
      <c r="S42" s="2671"/>
      <c r="T42" s="2607"/>
      <c r="U42" s="1429"/>
      <c r="V42" s="2590" t="s">
        <v>507</v>
      </c>
      <c r="W42" s="2591"/>
      <c r="X42" s="2590" t="s">
        <v>508</v>
      </c>
      <c r="Y42" s="2591"/>
      <c r="Z42" s="2692" t="s">
        <v>509</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507</v>
      </c>
      <c r="AU42" s="2591"/>
      <c r="AV42" s="2590" t="s">
        <v>508</v>
      </c>
      <c r="AW42" s="2591"/>
      <c r="AX42" s="2692" t="s">
        <v>509</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132</v>
      </c>
      <c r="C44" s="1768" t="s">
        <v>133</v>
      </c>
      <c r="D44" s="1768" t="s">
        <v>134</v>
      </c>
      <c r="E44" s="1762" t="s">
        <v>432</v>
      </c>
      <c r="F44" s="1762" t="s">
        <v>433</v>
      </c>
      <c r="G44" s="1762" t="s">
        <v>434</v>
      </c>
      <c r="H44" s="1762" t="s">
        <v>435</v>
      </c>
      <c r="I44" s="1762" t="s">
        <v>436</v>
      </c>
      <c r="J44" s="1762" t="s">
        <v>437</v>
      </c>
      <c r="K44" s="1762" t="s">
        <v>438</v>
      </c>
      <c r="L44" s="1762" t="s">
        <v>413</v>
      </c>
      <c r="Q44" s="689"/>
      <c r="R44" s="774"/>
      <c r="S44" s="2671"/>
      <c r="T44" s="2607"/>
      <c r="U44" s="700"/>
      <c r="V44" s="1877" t="s">
        <v>473</v>
      </c>
      <c r="W44" s="1877" t="s">
        <v>474</v>
      </c>
      <c r="X44" s="1877" t="s">
        <v>473</v>
      </c>
      <c r="Y44" s="1877" t="s">
        <v>474</v>
      </c>
      <c r="Z44" s="1887" t="s">
        <v>441</v>
      </c>
      <c r="AA44" s="2668" t="s">
        <v>442</v>
      </c>
      <c r="AB44" s="2669"/>
      <c r="AC44" s="2677"/>
      <c r="AD44" s="2731"/>
      <c r="AE44" s="2732"/>
      <c r="AF44" s="2732"/>
      <c r="AG44" s="2733"/>
      <c r="AH44" s="2731"/>
      <c r="AI44" s="2732"/>
      <c r="AJ44" s="2732"/>
      <c r="AK44" s="2733"/>
      <c r="AL44" s="2731"/>
      <c r="AM44" s="2732"/>
      <c r="AN44" s="2732"/>
      <c r="AO44" s="2733"/>
      <c r="AP44" s="2731"/>
      <c r="AQ44" s="2732"/>
      <c r="AR44" s="2732"/>
      <c r="AS44" s="2733"/>
      <c r="AT44" s="1877" t="s">
        <v>473</v>
      </c>
      <c r="AU44" s="1877" t="s">
        <v>474</v>
      </c>
      <c r="AV44" s="1877" t="s">
        <v>473</v>
      </c>
      <c r="AW44" s="1877" t="s">
        <v>474</v>
      </c>
      <c r="AX44" s="1887" t="s">
        <v>441</v>
      </c>
      <c r="AY44" s="2668" t="s">
        <v>442</v>
      </c>
      <c r="AZ44" s="2669"/>
      <c r="BA44" s="2677"/>
      <c r="BB44" s="2680"/>
      <c r="BC44" s="2525"/>
      <c r="BI44" s="1553">
        <v>14</v>
      </c>
    </row>
    <row s="20729"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106</v>
      </c>
      <c r="T45" s="1653" t="s">
        <v>107</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256</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120</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256</v>
      </c>
      <c r="B47" s="1761" t="s">
        <v>257</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392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393</v>
      </c>
      <c r="BE47" s="898"/>
      <c r="BF47" s="898" t="str">
        <f>IF(T47="","",T47)</f>
        <v>Территория действия тарифа</v>
      </c>
      <c r="BG47" s="898"/>
      <c r="BH47" s="898"/>
      <c r="BI47" s="1553">
        <v>21</v>
      </c>
    </row>
    <row customHeight="1" ht="35.699999999999996">
      <c r="A48" s="1761" t="s">
        <v>256</v>
      </c>
      <c r="B48" s="1761" t="s">
        <v>257</v>
      </c>
      <c r="C48" s="1761" t="s">
        <v>258</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525</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526</v>
      </c>
      <c r="BE48" s="898"/>
      <c r="BF48" s="898" t="str">
        <f>IF(T48="","",T48)</f>
        <v>Наименование централизованной системы горячего водоснабжения</v>
      </c>
      <c r="BG48" s="898"/>
      <c r="BH48" s="898"/>
      <c r="BI48" s="1553">
        <v>34</v>
      </c>
    </row>
    <row s="20211" customFormat="1" customHeight="1" ht="0">
      <c r="A49" s="1741" t="s">
        <v>256</v>
      </c>
      <c r="B49" s="1741" t="s">
        <v>257</v>
      </c>
      <c r="C49" s="1741" t="s">
        <v>258</v>
      </c>
      <c r="D49" s="1741" t="s">
        <v>539</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397</v>
      </c>
      <c r="BE49" s="898"/>
      <c r="BF49" s="898" t="str">
        <f>IF(T49="","",T49)</f>
        <v/>
      </c>
      <c r="BG49" s="898"/>
      <c r="BH49" s="898"/>
      <c r="BI49" s="909">
        <v>0</v>
      </c>
    </row>
    <row s="20211" customFormat="1" customHeight="1" ht="0">
      <c r="A50" s="1741" t="s">
        <v>256</v>
      </c>
      <c r="B50" s="1741" t="s">
        <v>257</v>
      </c>
      <c r="C50" s="1741" t="s">
        <v>258</v>
      </c>
      <c r="D50" s="1741" t="s">
        <v>539</v>
      </c>
      <c r="E50" s="2657"/>
      <c r="F50" s="2657"/>
      <c r="G50" s="2657"/>
      <c r="H50" s="2657"/>
      <c r="I50" s="2654" t="str">
        <f>S49&amp;".1"</f>
        <v>.1</v>
      </c>
      <c r="J50" s="1741"/>
      <c r="K50" s="1741"/>
      <c r="L50" s="1744" t="s">
        <v>398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211" customFormat="1" customHeight="1" ht="0">
      <c r="A51" s="1741" t="s">
        <v>256</v>
      </c>
      <c r="B51" s="1741" t="s">
        <v>257</v>
      </c>
      <c r="C51" s="1741" t="s">
        <v>258</v>
      </c>
      <c r="D51" s="1741" t="s">
        <v>539</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256</v>
      </c>
      <c r="B52" s="1761" t="s">
        <v>257</v>
      </c>
      <c r="C52" s="1761" t="s">
        <v>258</v>
      </c>
      <c r="D52" s="1761" t="s">
        <v>539</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65</v>
      </c>
      <c r="AB52" s="2132"/>
      <c r="AC52" s="1867" t="s">
        <v>65</v>
      </c>
      <c r="AD52" s="2583" t="s">
        <v>65</v>
      </c>
      <c r="AE52" s="2724"/>
      <c r="AF52" s="2603">
        <v>1</v>
      </c>
      <c r="AG52" s="2761"/>
      <c r="AH52" s="2505" t="s">
        <v>65</v>
      </c>
      <c r="AI52" s="2724"/>
      <c r="AJ52" s="2603">
        <v>1</v>
      </c>
      <c r="AK52" s="2725" t="s">
        <v>22</v>
      </c>
      <c r="AL52" s="2505" t="s">
        <v>65</v>
      </c>
      <c r="AM52" s="2590"/>
      <c r="AN52" s="2603">
        <v>1</v>
      </c>
      <c r="AO52" s="2755"/>
      <c r="AP52" s="2756" t="s">
        <v>65</v>
      </c>
      <c r="AQ52" s="709"/>
      <c r="AR52" s="1884">
        <v>1</v>
      </c>
      <c r="AS52" s="1890" t="s">
        <v>22</v>
      </c>
      <c r="AT52" s="1149"/>
      <c r="AU52" s="1655"/>
      <c r="AV52" s="1149"/>
      <c r="AW52" s="1655"/>
      <c r="AX52" s="2132"/>
      <c r="AY52" s="1867" t="s">
        <v>65</v>
      </c>
      <c r="AZ52" s="2132"/>
      <c r="BA52" s="1867" t="s">
        <v>65</v>
      </c>
      <c r="BB52" s="1746"/>
      <c r="BC52" s="2651" t="s">
        <v>496</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497</v>
      </c>
      <c r="AT53" s="1791"/>
      <c r="AU53" s="1894"/>
      <c r="AV53" s="1791"/>
      <c r="AW53" s="1894"/>
      <c r="AX53" s="1791"/>
      <c r="AY53" s="1791"/>
      <c r="AZ53" s="1791"/>
      <c r="BA53" s="1791"/>
      <c r="BB53" s="1795"/>
      <c r="BC53" s="2652"/>
      <c r="BE53" s="898"/>
      <c r="BF53" s="898"/>
      <c r="BG53" s="898"/>
      <c r="BH53" s="898"/>
      <c r="BI53" s="1553">
        <v>11</v>
      </c>
    </row>
    <row customHeight="1" ht="11.549999999999999">
      <c r="A54" s="1761" t="s">
        <v>256</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498</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256</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499</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256</v>
      </c>
      <c r="B56" s="1761" t="s">
        <v>257</v>
      </c>
      <c r="C56" s="1761" t="s">
        <v>258</v>
      </c>
      <c r="D56" s="1761" t="s">
        <v>539</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500</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256</v>
      </c>
      <c r="B57" s="1761" t="s">
        <v>257</v>
      </c>
      <c r="C57" s="1761" t="s">
        <v>258</v>
      </c>
      <c r="D57" s="1761" t="s">
        <v>539</v>
      </c>
      <c r="E57" s="2657"/>
      <c r="F57" s="2657"/>
      <c r="G57" s="2657"/>
      <c r="H57" s="2657"/>
      <c r="I57" s="2684"/>
      <c r="J57" s="2654"/>
      <c r="K57" s="1761"/>
      <c r="L57" s="1762"/>
      <c r="P57" s="2655"/>
      <c r="Q57" s="2655"/>
      <c r="R57" s="754"/>
      <c r="S57" s="1676"/>
      <c r="T57" s="685" t="s">
        <v>463</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211" customFormat="1" customHeight="1" ht="0">
      <c r="A58" s="1741" t="s">
        <v>256</v>
      </c>
      <c r="B58" s="1741" t="s">
        <v>257</v>
      </c>
      <c r="C58" s="1741" t="s">
        <v>258</v>
      </c>
      <c r="D58" s="1741" t="s">
        <v>539</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211" customFormat="1" customHeight="1" ht="0">
      <c r="A59" s="1741" t="s">
        <v>256</v>
      </c>
      <c r="B59" s="1741" t="s">
        <v>257</v>
      </c>
      <c r="C59" s="1741" t="s">
        <v>258</v>
      </c>
      <c r="D59" s="1741" t="s">
        <v>539</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211" customFormat="1" customHeight="1" ht="0">
      <c r="A60" s="1741" t="s">
        <v>256</v>
      </c>
      <c r="B60" s="1741" t="s">
        <v>257</v>
      </c>
      <c r="C60" s="1741" t="s">
        <v>258</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211" customFormat="1" customHeight="1" ht="0">
      <c r="A61" s="1741" t="s">
        <v>256</v>
      </c>
      <c r="B61" s="1741" t="s">
        <v>257</v>
      </c>
      <c r="C61" s="1712"/>
      <c r="D61" s="1712"/>
      <c r="E61" s="2657"/>
      <c r="F61" s="2656"/>
      <c r="G61" s="1712"/>
      <c r="H61" s="1712"/>
      <c r="I61" s="1712"/>
      <c r="J61" s="1712"/>
      <c r="K61" s="1712"/>
      <c r="L61" s="1892"/>
      <c r="M61" s="1719"/>
      <c r="N61" s="1719"/>
      <c r="P61" s="1714"/>
      <c r="Q61" s="1715"/>
      <c r="R61" s="1714"/>
      <c r="S61" s="1720"/>
      <c r="T61" s="1723" t="s">
        <v>410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211" customFormat="1" customHeight="1" ht="0">
      <c r="A62" s="1741" t="s">
        <v>256</v>
      </c>
      <c r="B62" s="1741"/>
      <c r="C62" s="1741"/>
      <c r="D62" s="1741"/>
      <c r="E62" s="2656"/>
      <c r="F62" s="1741"/>
      <c r="G62" s="1741"/>
      <c r="H62" s="1741"/>
      <c r="I62" s="1741"/>
      <c r="J62" s="1741"/>
      <c r="K62" s="1741"/>
      <c r="L62" s="1744"/>
      <c r="M62" s="1719"/>
      <c r="N62" s="1719"/>
      <c r="O62" s="916"/>
      <c r="P62" s="778"/>
      <c r="Q62" s="1742"/>
      <c r="R62" s="778"/>
      <c r="S62" s="1720"/>
      <c r="T62" s="1723" t="s">
        <v>411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211"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443</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72A2-3AD4-4B05-3DF4-EA7B3DB9567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1395" width="10.7109375" hidden="1" customWidth="1"/>
    <col min="2" max="2" style="20210" width="16.8515625" hidden="1" customWidth="1"/>
    <col min="3" max="3" style="20211" width="5.57421875" hidden="1" customWidth="1"/>
    <col min="4" max="4" style="20133" width="3.00390625" customWidth="1"/>
    <col min="5" max="5" style="20133" width="7.00390625" customWidth="1"/>
    <col min="6" max="6" style="20133" width="54.00390625" customWidth="1"/>
    <col min="7" max="7" style="20133" width="10.00390625" customWidth="1"/>
    <col min="8" max="8" style="20133" width="40.7109375" hidden="1" customWidth="1"/>
    <col min="9" max="9" style="20133" width="40.7109375" customWidth="1"/>
    <col min="10" max="10" style="20133" width="102.00390625" customWidth="1"/>
    <col min="11" max="11" style="20210" width="9.00390625" customWidth="1"/>
    <col min="12" max="12" style="20211" width="5.00390625" customWidth="1"/>
    <col min="13" max="13" style="20211" width="3.00390625" customWidth="1"/>
    <col min="14" max="17" style="20210" width="3.00390625" customWidth="1"/>
    <col min="18" max="18" style="20211" width="10.00390625" customWidth="1"/>
    <col min="19" max="19" style="20210" width="34.00390625" customWidth="1"/>
    <col min="20" max="20" style="20210" width="9.00390625" customWidth="1"/>
    <col min="21" max="21" style="21396" width="8.00390625" customWidth="1"/>
    <col min="22" max="26" style="20210" width="8.00390625" customWidth="1"/>
    <col min="27" max="31" style="20097" width="8.00390625" customWidth="1"/>
    <col min="32" max="32" style="20133" width="9.140625" hidden="1"/>
  </cols>
  <sheetData>
    <row customHeight="1" ht="22.5" hidden="1">
      <c r="AF1" s="2029" t="s">
        <v>14</v>
      </c>
    </row>
    <row customHeight="1" ht="23.25" hidden="1">
      <c r="B2" s="2497"/>
      <c r="C2" s="1565" t="s">
        <v>540</v>
      </c>
      <c r="D2" s="2036"/>
      <c r="E2" s="944">
        <f>B2</f>
        <v>0</v>
      </c>
      <c r="F2" s="945"/>
      <c r="G2" s="2044" t="s">
        <v>541</v>
      </c>
      <c r="H2" s="2044" t="s">
        <v>541</v>
      </c>
      <c r="I2" s="2044" t="s">
        <v>541</v>
      </c>
      <c r="J2" s="687" t="s">
        <v>542</v>
      </c>
      <c r="K2" s="941"/>
      <c r="AF2" s="2029">
        <v>0</v>
      </c>
    </row>
    <row s="20211" customFormat="1" customHeight="1" ht="0.75" hidden="1">
      <c r="B3" s="2497"/>
      <c r="C3" s="1565"/>
      <c r="D3" s="946"/>
      <c r="E3" s="947"/>
      <c r="F3" s="948" t="s">
        <v>543</v>
      </c>
      <c r="G3" s="949"/>
      <c r="H3" s="949">
        <f>H4*H5+H7</f>
        <v>0</v>
      </c>
      <c r="I3" s="949">
        <f>I4*I5+I6</f>
        <v>0</v>
      </c>
      <c r="J3" s="950"/>
      <c r="AF3" s="2034">
        <v>0</v>
      </c>
    </row>
    <row customHeight="1" ht="23.25" hidden="1">
      <c r="B4" s="2497"/>
      <c r="C4" s="1565"/>
      <c r="D4" s="2036"/>
      <c r="E4" s="944" t="str">
        <f>B2&amp;".1"</f>
        <v>.1</v>
      </c>
      <c r="F4" s="951" t="s">
        <v>544</v>
      </c>
      <c r="G4" s="952"/>
      <c r="H4" s="939"/>
      <c r="I4" s="939"/>
      <c r="J4" s="687" t="s">
        <v>545</v>
      </c>
      <c r="K4" s="941"/>
      <c r="AF4" s="2029">
        <v>0</v>
      </c>
    </row>
    <row customHeight="1" ht="18.75" hidden="1">
      <c r="B5" s="2497"/>
      <c r="C5" s="1565"/>
      <c r="D5" s="2036"/>
      <c r="E5" s="944" t="str">
        <f>B2&amp;".2"</f>
        <v>.2</v>
      </c>
      <c r="F5" s="951" t="s">
        <v>546</v>
      </c>
      <c r="G5" s="2044" t="s">
        <v>547</v>
      </c>
      <c r="H5" s="939"/>
      <c r="I5" s="939"/>
      <c r="J5" s="687"/>
      <c r="K5" s="941"/>
      <c r="AF5" s="2029">
        <v>0</v>
      </c>
    </row>
    <row customHeight="1" ht="18.75" hidden="1">
      <c r="B6" s="2497"/>
      <c r="C6" s="1565"/>
      <c r="D6" s="2036"/>
      <c r="E6" s="944" t="str">
        <f>B2&amp;".3"</f>
        <v>.3</v>
      </c>
      <c r="F6" s="951" t="s">
        <v>548</v>
      </c>
      <c r="G6" s="2044" t="s">
        <v>547</v>
      </c>
      <c r="H6" s="939"/>
      <c r="I6" s="939"/>
      <c r="J6" s="687"/>
      <c r="K6" s="941"/>
      <c r="AF6" s="2029">
        <v>0</v>
      </c>
    </row>
    <row customHeight="1" ht="18.75" hidden="1">
      <c r="B7" s="2497"/>
      <c r="C7" s="1565"/>
      <c r="D7" s="2036"/>
      <c r="E7" s="944" t="str">
        <f>B2&amp;".4"</f>
        <v>.4</v>
      </c>
      <c r="F7" s="951" t="s">
        <v>549</v>
      </c>
      <c r="G7" s="2044" t="s">
        <v>541</v>
      </c>
      <c r="H7" s="953"/>
      <c r="I7" s="953"/>
      <c r="J7" s="687"/>
      <c r="K7" s="941"/>
      <c r="AF7" s="2029">
        <v>0</v>
      </c>
    </row>
    <row s="20210" customFormat="1" customHeight="1" ht="11.25" hidden="1">
      <c r="A8" s="1385"/>
      <c r="C8" s="2034"/>
      <c r="D8" s="935"/>
      <c r="H8" s="1558">
        <v>4</v>
      </c>
      <c r="I8" s="1558">
        <v>4</v>
      </c>
      <c r="L8" s="2034"/>
      <c r="M8" s="2034"/>
      <c r="R8" s="2034"/>
      <c r="AF8" s="1558">
        <v>0</v>
      </c>
    </row>
    <row s="20210" customFormat="1" customHeight="1" ht="22.5" hidden="1">
      <c r="A9" s="1385"/>
      <c r="C9" s="2034"/>
      <c r="D9" s="936"/>
      <c r="E9" s="2046"/>
      <c r="F9" s="938"/>
      <c r="G9" s="2044" t="s">
        <v>547</v>
      </c>
      <c r="H9" s="939"/>
      <c r="I9" s="939"/>
      <c r="J9" s="940" t="s">
        <v>550</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551</v>
      </c>
      <c r="H11" s="939"/>
      <c r="I11" s="939"/>
      <c r="J11" s="687" t="s">
        <v>552</v>
      </c>
      <c r="K11" s="941"/>
      <c r="AF11" s="2029">
        <v>0</v>
      </c>
    </row>
    <row customHeight="1" ht="11.25" hidden="1">
      <c r="AF12" s="2029">
        <v>0</v>
      </c>
    </row>
    <row customHeight="1" ht="22.5" hidden="1">
      <c r="D13" s="2036"/>
      <c r="E13" s="944"/>
      <c r="F13" s="938"/>
      <c r="G13" s="1367" t="s">
        <v>553</v>
      </c>
      <c r="H13" s="943"/>
      <c r="I13" s="943"/>
      <c r="J13" s="1143" t="s">
        <v>554</v>
      </c>
      <c r="K13" s="941"/>
      <c r="AF13" s="2029">
        <v>0</v>
      </c>
    </row>
    <row customHeight="1" ht="11.25" hidden="1">
      <c r="AF14" s="2029">
        <v>0</v>
      </c>
    </row>
    <row customHeight="1" ht="22.5" hidden="1">
      <c r="D15" s="2036"/>
      <c r="E15" s="944"/>
      <c r="F15" s="938"/>
      <c r="G15" s="2044" t="s">
        <v>555</v>
      </c>
      <c r="H15" s="943"/>
      <c r="I15" s="943"/>
      <c r="J15" s="687" t="s">
        <v>556</v>
      </c>
      <c r="K15" s="941"/>
      <c r="AF15" s="2029">
        <v>0</v>
      </c>
    </row>
    <row customHeight="1" ht="11.25" hidden="1">
      <c r="AF16" s="2029">
        <v>0</v>
      </c>
    </row>
    <row customHeight="1" ht="22.5" hidden="1">
      <c r="D17" s="2036"/>
      <c r="E17" s="944"/>
      <c r="F17" s="938"/>
      <c r="G17" s="2044" t="s">
        <v>557</v>
      </c>
      <c r="H17" s="943"/>
      <c r="I17" s="943"/>
      <c r="J17" s="687" t="s">
        <v>558</v>
      </c>
      <c r="K17" s="941"/>
      <c r="AF17" s="2029">
        <v>0</v>
      </c>
    </row>
    <row customHeight="1" ht="11.25" hidden="1">
      <c r="AF18" s="2029">
        <v>0</v>
      </c>
    </row>
    <row s="20097"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46"/>
      <c r="G21" s="2646"/>
      <c r="H21" s="2646"/>
      <c r="I21" s="2646"/>
      <c r="J21" s="954"/>
      <c r="AF21" s="2029">
        <v>24</v>
      </c>
    </row>
    <row customHeight="1" ht="25.2">
      <c r="E22" s="2647" t="str">
        <f>IF(org=0,"Не определено",org)</f>
        <v>АО "ДГК"</v>
      </c>
      <c r="F22" s="2647"/>
      <c r="G22" s="2647"/>
      <c r="H22" s="2647"/>
      <c r="I22" s="2647"/>
      <c r="AF22" s="2029">
        <v>24</v>
      </c>
    </row>
    <row customHeight="1" ht="11.549999999999999">
      <c r="E23" s="1533"/>
      <c r="F23" s="1533"/>
      <c r="G23" s="1533"/>
      <c r="H23" s="1533"/>
      <c r="I23" s="1533"/>
      <c r="AF23" s="2029">
        <v>11</v>
      </c>
    </row>
    <row s="20211" customFormat="1" customHeight="1" ht="1.05">
      <c r="A24" s="1565"/>
      <c r="D24" s="2040"/>
      <c r="H24" s="1287"/>
      <c r="I24" s="1287" t="s">
        <v>114</v>
      </c>
      <c r="AF24" s="2034">
        <v>1</v>
      </c>
    </row>
    <row customHeight="1" ht="11.549999999999999">
      <c r="E25" s="1109"/>
      <c r="F25" s="2765" t="s">
        <v>102</v>
      </c>
      <c r="G25" s="2766"/>
      <c r="H25" s="2050" t="str">
        <f>IF(H24="","",INDEX(DIFFERENTIATION_UNMERGE_VD,MATCH(H24,DIFFERENTIATION_ID_DIFF,0)))</f>
        <v/>
      </c>
      <c r="I25" s="2050">
        <f>IF(I24="","",INDEX(DIFFERENTIATION_UNMERGE_VD,MATCH(I24,DIFFERENTIATION_ID_DIFF,0)))</f>
        <v>0</v>
      </c>
      <c r="J25" s="2525"/>
      <c r="AF25" s="2029">
        <v>11</v>
      </c>
    </row>
    <row customHeight="1" ht="11.549999999999999">
      <c r="E26" s="1109"/>
      <c r="F26" s="2765" t="s">
        <v>559</v>
      </c>
      <c r="G26" s="2766"/>
      <c r="H26" s="2050" t="str">
        <f>IF(H24="","",INDEX(DIFFERENTIATION_UNMERGE_AREA,MATCH(H24,DIFFERENTIATION_ID_DIFF,0)))</f>
        <v/>
      </c>
      <c r="I26" s="2050" t="str">
        <f>IF(I24="","",INDEX(DIFFERENTIATION_UNMERGE_AREA,MATCH(I24,DIFFERENTIATION_ID_DIFF,0)))</f>
        <v/>
      </c>
      <c r="J26" s="2525"/>
      <c r="AF26" s="2029">
        <v>11</v>
      </c>
    </row>
    <row customHeight="1" ht="11.549999999999999">
      <c r="E27" s="1109"/>
      <c r="F27" s="2765" t="s">
        <v>560</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295</v>
      </c>
      <c r="F28" s="2768"/>
      <c r="G28" s="2768"/>
      <c r="H28" s="2043"/>
      <c r="I28" s="2043"/>
      <c r="J28" s="2525"/>
      <c r="AF28" s="2029">
        <v>11</v>
      </c>
    </row>
    <row customHeight="1" ht="24">
      <c r="E29" s="2044" t="s">
        <v>88</v>
      </c>
      <c r="F29" s="2051" t="s">
        <v>297</v>
      </c>
      <c r="G29" s="2051" t="s">
        <v>561</v>
      </c>
      <c r="H29" s="2051" t="s">
        <v>298</v>
      </c>
      <c r="I29" s="2051" t="s">
        <v>298</v>
      </c>
      <c r="J29" s="2525"/>
      <c r="AF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547</v>
      </c>
      <c r="H30" s="955"/>
      <c r="I30" s="955"/>
      <c r="J30" s="687" t="str">
        <f>FHD_NOTE_P_1</f>
        <v>Указывается выручка от регулируемого вида деятельности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547</v>
      </c>
      <c r="H31" s="956">
        <f>SUMIF($K33:$K71,$K31,H33:H71)</f>
        <v>0</v>
      </c>
      <c r="I31" s="956">
        <f>SUMIF($K33:$K71,$K31,I33:I71)</f>
        <v>0</v>
      </c>
      <c r="J31" s="687" t="str">
        <f>FHD_NOTE_P_2</f>
        <v>Указывается суммарная себестоимость производимых товаров.</v>
      </c>
      <c r="K31" s="2034" t="s">
        <v>562</v>
      </c>
      <c r="AF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547</v>
      </c>
      <c r="H32" s="955"/>
      <c r="I32" s="955"/>
      <c r="J32" s="687" t="str">
        <f>FHD_NOTE_P_3</f>
        <v/>
      </c>
      <c r="K32" s="2034" t="str">
        <f>IF((LEN(E32)-LEN(SUBSTITUTE(E32,".","")))/LEN(".")=1,"p","")</f>
        <v>p</v>
      </c>
      <c r="AF32" s="2029">
        <v>11</v>
      </c>
    </row>
    <row customHeight="1" ht="11.25">
      <c r="A33" s="2769" t="s">
        <v>563</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547</v>
      </c>
      <c r="H33" s="956">
        <f>SUMIF($F34:$F40,$F3,H34:H40)</f>
        <v>0</v>
      </c>
      <c r="I33" s="956">
        <f>SUMIF($F34:$F40,$F3,I34:I40)</f>
        <v>0</v>
      </c>
      <c r="J33" s="687" t="str">
        <f>FHD_NOTE_P_4</f>
        <v>Указываются суммарные расходы на приобретение топлива всех видов.</v>
      </c>
      <c r="K33" s="2034" t="str">
        <f>IF((LEN(E33)-LEN(SUBSTITUTE(E33,".","")))/LEN(".")=1,"p","")</f>
        <v>p</v>
      </c>
      <c r="AF33" s="2029">
        <v>0</v>
      </c>
    </row>
    <row s="20729" customFormat="1" customHeight="1" ht="0.75">
      <c r="A34" s="2769"/>
      <c r="B34" s="2770" t="str">
        <f>E33&amp;".0"</f>
        <v>2.2.0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20729" customFormat="1" customHeight="1" ht="0.75">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20729" customFormat="1" customHeight="1" ht="0.75">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20729" customFormat="1" customHeight="1" ht="0.75">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20729" customFormat="1" customHeight="1" ht="0.75">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20729" customFormat="1" customHeight="1" ht="0.75">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20210" customFormat="1" customHeight="1" ht="15">
      <c r="A40" s="2769"/>
      <c r="C40" s="2034"/>
      <c r="D40" s="2031"/>
      <c r="E40" s="968"/>
      <c r="F40" s="969" t="s">
        <v>564</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565</v>
      </c>
      <c r="D41" s="2036"/>
      <c r="E41" s="944" t="str">
        <f>FHD_NUM_P_5</f>
        <v/>
      </c>
      <c r="F41" s="1922" t="str">
        <f>FHD_P_5</f>
        <v/>
      </c>
      <c r="G41" s="2276" t="s">
        <v>547</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547</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547</v>
      </c>
      <c r="H43" s="955"/>
      <c r="I43" s="955"/>
      <c r="J43" s="687" t="str">
        <f>FHD_NOTE_P_7</f>
        <v/>
      </c>
      <c r="K43" s="2034" t="str">
        <f>IF((LEN(E43)-LEN(SUBSTITUTE(E43,".","")))/LEN(".")=1,"p","")</f>
        <v/>
      </c>
      <c r="AF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547</v>
      </c>
      <c r="H44" s="955"/>
      <c r="I44" s="955"/>
      <c r="J44" s="687" t="str">
        <f>FHD_NOTE_P_8</f>
        <v/>
      </c>
      <c r="K44" s="2034" t="str">
        <f>IF((LEN(E44)-LEN(SUBSTITUTE(E44,".","")))/LEN(".")=1,"p","")</f>
        <v>p</v>
      </c>
      <c r="AF44" s="2029">
        <v>11</v>
      </c>
    </row>
    <row customHeight="1" ht="11.549999999999999">
      <c r="D45" s="2036"/>
      <c r="E45" s="944" t="str">
        <f>FHD_NUM_P_9</f>
        <v>2.3.1</v>
      </c>
      <c r="F45" s="2048" t="str">
        <f>FHD_P_9</f>
        <v>Средневзвешенная стоимость 1 кВт.ч</v>
      </c>
      <c r="G45" s="2276" t="s">
        <v>566</v>
      </c>
      <c r="H45" s="955"/>
      <c r="I45" s="955"/>
      <c r="J45" s="687" t="str">
        <f>FHD_NOTE_P_9</f>
        <v/>
      </c>
      <c r="K45" s="2034" t="str">
        <f>IF((LEN(E45)-LEN(SUBSTITUTE(E45,".","")))/LEN(".")=1,"p","")</f>
        <v/>
      </c>
      <c r="AF45" s="2029">
        <v>11</v>
      </c>
    </row>
    <row s="20210" customFormat="1" customHeight="1" ht="11.549999999999999">
      <c r="A46" s="1385"/>
      <c r="C46" s="2034"/>
      <c r="D46" s="972"/>
      <c r="E46" s="944" t="str">
        <f>FHD_NUM_P_10</f>
        <v>2.3.2</v>
      </c>
      <c r="F46" s="2048" t="str">
        <f>FHD_P_10</f>
        <v>Объём приобретения электрической энергии</v>
      </c>
      <c r="G46" s="2276" t="s">
        <v>567</v>
      </c>
      <c r="H46" s="955"/>
      <c r="I46" s="955"/>
      <c r="J46" s="687" t="str">
        <f>FHD_NOTE_P_10</f>
        <v/>
      </c>
      <c r="K46" s="2034" t="str">
        <f>IF((LEN(E46)-LEN(SUBSTITUTE(E46,".","")))/LEN(".")=1,"p","")</f>
        <v/>
      </c>
      <c r="L46" s="2034"/>
      <c r="M46" s="2034"/>
      <c r="R46" s="2034"/>
      <c r="U46" s="942"/>
      <c r="AA46" s="2030"/>
      <c r="AB46" s="2030"/>
      <c r="AC46" s="2030"/>
      <c r="AD46" s="2030"/>
      <c r="AE46" s="2030"/>
      <c r="AF46" s="1558">
        <v>11</v>
      </c>
    </row>
    <row s="20210" customFormat="1" customHeight="1" ht="11.25">
      <c r="A47" s="1387" t="s">
        <v>568</v>
      </c>
      <c r="C47" s="2034"/>
      <c r="D47" s="973"/>
      <c r="E47" s="944" t="str">
        <f>FHD_NUM_P_11</f>
        <v>2.4</v>
      </c>
      <c r="F47" s="1922" t="str">
        <f>FHD_P_11</f>
        <v>Расходы на приобретение холодной воды, используемой в технологическом процессе</v>
      </c>
      <c r="G47" s="2276" t="s">
        <v>547</v>
      </c>
      <c r="H47" s="955"/>
      <c r="I47" s="955"/>
      <c r="J47" s="687" t="str">
        <f>FHD_NOTE_P_11</f>
        <v/>
      </c>
      <c r="K47" s="2034" t="str">
        <f>IF((LEN(E47)-LEN(SUBSTITUTE(E47,".","")))/LEN(".")=1,"p","")</f>
        <v>p</v>
      </c>
      <c r="L47" s="2034"/>
      <c r="M47" s="2034"/>
      <c r="R47" s="2034"/>
      <c r="U47" s="942"/>
      <c r="AA47" s="2030"/>
      <c r="AB47" s="2030"/>
      <c r="AC47" s="2030"/>
      <c r="AD47" s="2030"/>
      <c r="AE47" s="2030"/>
      <c r="AF47" s="1558">
        <v>0</v>
      </c>
    </row>
    <row s="20210" customFormat="1" customHeight="1" ht="18.75">
      <c r="A48" s="1387" t="s">
        <v>569</v>
      </c>
      <c r="C48" s="2034"/>
      <c r="D48" s="2036"/>
      <c r="E48" s="944" t="str">
        <f>FHD_NUM_P_12</f>
        <v>2.5</v>
      </c>
      <c r="F48" s="1922" t="str">
        <f>FHD_P_12</f>
        <v>Расходы на  хим. реагенты, используемые в технологическом процессе</v>
      </c>
      <c r="G48" s="2276" t="s">
        <v>547</v>
      </c>
      <c r="H48" s="975"/>
      <c r="I48" s="975"/>
      <c r="J48" s="687" t="str">
        <f>FHD_NOTE_P_12</f>
        <v/>
      </c>
      <c r="K48" s="2034" t="str">
        <f>IF((LEN(E48)-LEN(SUBSTITUTE(E48,".","")))/LEN(".")=1,"p","")</f>
        <v>p</v>
      </c>
      <c r="L48" s="2034"/>
      <c r="M48" s="2034"/>
      <c r="R48" s="2034"/>
      <c r="U48" s="942"/>
      <c r="AA48" s="2030"/>
      <c r="AB48" s="2030"/>
      <c r="AC48" s="2030"/>
      <c r="AD48" s="2030"/>
      <c r="AE48" s="2030"/>
      <c r="AF48" s="1558">
        <v>18</v>
      </c>
    </row>
    <row s="21334"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547</v>
      </c>
      <c r="H49" s="955"/>
      <c r="I49" s="955"/>
      <c r="J49" s="687" t="str">
        <f>FHD_NOTE_P_13</f>
        <v/>
      </c>
      <c r="K49" s="2034" t="str">
        <f>IF((LEN(E49)-LEN(SUBSTITUTE(E49,".","")))/LEN(".")=1,"p","")</f>
        <v>p</v>
      </c>
      <c r="L49" s="1128"/>
      <c r="M49" s="1128"/>
      <c r="R49" s="1128"/>
      <c r="U49" s="1129"/>
      <c r="AA49" s="1130"/>
      <c r="AB49" s="1130"/>
      <c r="AC49" s="1130"/>
      <c r="AD49" s="1130"/>
      <c r="AE49" s="1130"/>
      <c r="AF49" s="1127">
        <v>11</v>
      </c>
    </row>
    <row s="21334"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547</v>
      </c>
      <c r="H50" s="955"/>
      <c r="I50" s="955"/>
      <c r="J50" s="687" t="str">
        <f>FHD_NOTE_P_14</f>
        <v/>
      </c>
      <c r="K50" s="2034" t="str">
        <f>IF((LEN(E50)-LEN(SUBSTITUTE(E50,".","")))/LEN(".")=1,"p","")</f>
        <v/>
      </c>
      <c r="L50" s="1128"/>
      <c r="M50" s="1128"/>
      <c r="R50" s="1128"/>
      <c r="U50" s="1129"/>
      <c r="AA50" s="1130"/>
      <c r="AB50" s="1130"/>
      <c r="AC50" s="1130"/>
      <c r="AD50" s="1130"/>
      <c r="AE50" s="1130"/>
      <c r="AF50" s="1127">
        <v>11</v>
      </c>
    </row>
    <row s="21334" customFormat="1" customHeight="1" ht="11.549999999999999">
      <c r="A51" s="1386"/>
      <c r="C51" s="1128"/>
      <c r="D51" s="1071"/>
      <c r="E51" s="944" t="str">
        <f>FHD_NUM_P_15</f>
        <v>2.6.2</v>
      </c>
      <c r="F51" s="2048"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276" t="s">
        <v>547</v>
      </c>
      <c r="H51" s="955"/>
      <c r="I51" s="955"/>
      <c r="J51" s="687" t="str">
        <f>FHD_NOTE_P_15</f>
        <v/>
      </c>
      <c r="K51" s="2034" t="str">
        <f>IF((LEN(E51)-LEN(SUBSTITUTE(E51,".","")))/LEN(".")=1,"p","")</f>
        <v/>
      </c>
      <c r="L51" s="1128"/>
      <c r="M51" s="1128"/>
      <c r="R51" s="1128"/>
      <c r="U51" s="1129"/>
      <c r="AA51" s="1130"/>
      <c r="AB51" s="1130"/>
      <c r="AC51" s="1130"/>
      <c r="AD51" s="1130"/>
      <c r="AE51" s="1130"/>
      <c r="AF51" s="1127">
        <v>11</v>
      </c>
    </row>
    <row s="20210"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76" t="s">
        <v>547</v>
      </c>
      <c r="H52" s="955"/>
      <c r="I52" s="955"/>
      <c r="J52" s="687" t="str">
        <f>FHD_NOTE_P_16</f>
        <v/>
      </c>
      <c r="K52" s="2034" t="str">
        <f>IF((LEN(E52)-LEN(SUBSTITUTE(E52,".","")))/LEN(".")=1,"p","")</f>
        <v>p</v>
      </c>
      <c r="L52" s="2034"/>
      <c r="M52" s="2040"/>
      <c r="N52" s="935"/>
      <c r="O52" s="935"/>
      <c r="R52" s="2034"/>
      <c r="U52" s="942"/>
      <c r="AA52" s="2030"/>
      <c r="AB52" s="2030"/>
      <c r="AC52" s="2030"/>
      <c r="AD52" s="2030"/>
      <c r="AE52" s="2030"/>
      <c r="AF52" s="1558">
        <v>11</v>
      </c>
    </row>
    <row s="20210"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547</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20210" customFormat="1" customHeight="1" ht="11.549999999999999">
      <c r="A54" s="1385"/>
      <c r="C54" s="2034"/>
      <c r="D54" s="2036"/>
      <c r="E54" s="944" t="str">
        <f>FHD_NUM_P_18</f>
        <v>2.7.2</v>
      </c>
      <c r="F54" s="2048"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276" t="s">
        <v>547</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20210"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547</v>
      </c>
      <c r="H55" s="955"/>
      <c r="I55" s="955"/>
      <c r="J55" s="687" t="str">
        <f>FHD_NOTE_P_19</f>
        <v/>
      </c>
      <c r="K55" s="2034" t="str">
        <f>IF((LEN(E55)-LEN(SUBSTITUTE(E55,".","")))/LEN(".")=1,"p","")</f>
        <v>p</v>
      </c>
      <c r="L55" s="2034"/>
      <c r="M55" s="2034"/>
      <c r="R55" s="2034"/>
      <c r="U55" s="942"/>
      <c r="AA55" s="2030"/>
      <c r="AB55" s="2030"/>
      <c r="AC55" s="2030"/>
      <c r="AD55" s="2030"/>
      <c r="AE55" s="2030"/>
      <c r="AF55" s="1558">
        <v>11</v>
      </c>
    </row>
    <row s="20210" customFormat="1" customHeight="1" ht="11.549999999999999">
      <c r="A56" s="1385"/>
      <c r="C56" s="2034"/>
      <c r="D56" s="973"/>
      <c r="E56" s="944" t="str">
        <f>FHD_NUM_P_20</f>
        <v>2.8.1</v>
      </c>
      <c r="F56" s="2048" t="str">
        <f>FHD_P_20</f>
        <v>Расходы на амортизацию основных средств</v>
      </c>
      <c r="G56" s="2276" t="s">
        <v>547</v>
      </c>
      <c r="H56" s="955"/>
      <c r="I56" s="955"/>
      <c r="J56" s="687" t="str">
        <f>FHD_NOTE_P_20</f>
        <v/>
      </c>
      <c r="K56" s="2034" t="str">
        <f>IF((LEN(E56)-LEN(SUBSTITUTE(E56,".","")))/LEN(".")=1,"p","")</f>
        <v/>
      </c>
      <c r="L56" s="2034"/>
      <c r="M56" s="2034"/>
      <c r="R56" s="2034"/>
      <c r="U56" s="942"/>
      <c r="AA56" s="2030"/>
      <c r="AB56" s="2030"/>
      <c r="AC56" s="2030"/>
      <c r="AD56" s="2030"/>
      <c r="AE56" s="2030"/>
      <c r="AF56" s="1558">
        <v>11</v>
      </c>
    </row>
    <row s="20210" customFormat="1" customHeight="1" ht="11.549999999999999">
      <c r="A57" s="1385"/>
      <c r="C57" s="2034"/>
      <c r="D57" s="973"/>
      <c r="E57" s="944" t="str">
        <f>FHD_NUM_P_21</f>
        <v>2.8.2</v>
      </c>
      <c r="F57" s="2048" t="str">
        <f>FHD_P_21</f>
        <v>Расходы на амортизацию нематериальных активов</v>
      </c>
      <c r="G57" s="2276" t="s">
        <v>547</v>
      </c>
      <c r="H57" s="955"/>
      <c r="I57" s="955"/>
      <c r="J57" s="687" t="str">
        <f>FHD_NOTE_P_21</f>
        <v/>
      </c>
      <c r="K57" s="2034" t="str">
        <f>IF((LEN(E57)-LEN(SUBSTITUTE(E57,".","")))/LEN(".")=1,"p","")</f>
        <v/>
      </c>
      <c r="L57" s="2034"/>
      <c r="M57" s="2034"/>
      <c r="R57" s="2034"/>
      <c r="U57" s="942"/>
      <c r="AA57" s="2030"/>
      <c r="AB57" s="2030"/>
      <c r="AC57" s="2030"/>
      <c r="AD57" s="2030"/>
      <c r="AE57" s="2030"/>
      <c r="AF57" s="1558">
        <v>11</v>
      </c>
    </row>
    <row s="20210"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547</v>
      </c>
      <c r="H58" s="955"/>
      <c r="I58" s="955"/>
      <c r="J58" s="687" t="str">
        <f>FHD_NOTE_P_22</f>
        <v/>
      </c>
      <c r="K58" s="2034" t="str">
        <f>IF((LEN(E58)-LEN(SUBSTITUTE(E58,".","")))/LEN(".")=1,"p","")</f>
        <v>p</v>
      </c>
      <c r="L58" s="2034"/>
      <c r="M58" s="2034"/>
      <c r="R58" s="2034"/>
      <c r="U58" s="942"/>
      <c r="AA58" s="2030"/>
      <c r="AB58" s="2030"/>
      <c r="AC58" s="2030"/>
      <c r="AD58" s="2030"/>
      <c r="AE58" s="2030"/>
      <c r="AF58" s="1558">
        <v>11</v>
      </c>
    </row>
    <row s="20210" customFormat="1" customHeight="1" ht="11.549999999999999">
      <c r="A59" s="1385"/>
      <c r="C59" s="2034"/>
      <c r="D59" s="973"/>
      <c r="E59" s="944" t="str">
        <f>FHD_NUM_P_23</f>
        <v>2.10</v>
      </c>
      <c r="F59" s="1922" t="str">
        <f>FHD_P_23</f>
        <v>Общепроизводственные расходы, в том числе:</v>
      </c>
      <c r="G59" s="2276" t="s">
        <v>547</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20210" customFormat="1" customHeight="1" ht="11.549999999999999">
      <c r="A60" s="1385"/>
      <c r="C60" s="2034"/>
      <c r="D60" s="973"/>
      <c r="E60" s="944" t="str">
        <f>FHD_NUM_P_24</f>
        <v>2.10.1</v>
      </c>
      <c r="F60" s="2048" t="str">
        <f>FHD_P_24</f>
        <v>Расходы на текущий ремонт</v>
      </c>
      <c r="G60" s="2276" t="s">
        <v>547</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20210" customFormat="1" customHeight="1" ht="11.549999999999999">
      <c r="A61" s="1385"/>
      <c r="C61" s="2034"/>
      <c r="D61" s="973"/>
      <c r="E61" s="944" t="str">
        <f>FHD_NUM_P_25</f>
        <v>2.10.2</v>
      </c>
      <c r="F61" s="2048" t="str">
        <f>FHD_P_25</f>
        <v>Расходы на капитальный ремонт</v>
      </c>
      <c r="G61" s="2276" t="s">
        <v>547</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20210" customFormat="1" customHeight="1" ht="11.549999999999999">
      <c r="A62" s="1385"/>
      <c r="C62" s="2034"/>
      <c r="D62" s="2036"/>
      <c r="E62" s="944" t="str">
        <f>FHD_NUM_P_26</f>
        <v>2.11</v>
      </c>
      <c r="F62" s="1922" t="str">
        <f>FHD_P_26</f>
        <v>Общехозяйственные расходы, в том числе:</v>
      </c>
      <c r="G62" s="2276" t="s">
        <v>547</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20210" customFormat="1" customHeight="1" ht="11.549999999999999">
      <c r="A63" s="1385"/>
      <c r="C63" s="2034"/>
      <c r="D63" s="2036"/>
      <c r="E63" s="944" t="str">
        <f>FHD_NUM_P_27</f>
        <v>2.11.1</v>
      </c>
      <c r="F63" s="2048" t="str">
        <f>FHD_P_27</f>
        <v>Расходы на текущий ремонт</v>
      </c>
      <c r="G63" s="2276" t="s">
        <v>547</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20210" customFormat="1" customHeight="1" ht="11.549999999999999">
      <c r="A64" s="1385"/>
      <c r="C64" s="2034"/>
      <c r="D64" s="2036"/>
      <c r="E64" s="944" t="str">
        <f>FHD_NUM_P_28</f>
        <v>2.11.2</v>
      </c>
      <c r="F64" s="2048" t="str">
        <f>FHD_P_28</f>
        <v>Расходы на капитальный ремонт</v>
      </c>
      <c r="G64" s="2276" t="s">
        <v>547</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20210" customFormat="1" customHeight="1" ht="11.549999999999999">
      <c r="A65" s="1385"/>
      <c r="C65" s="2034"/>
      <c r="D65" s="2036"/>
      <c r="E65" s="944" t="str">
        <f>FHD_NUM_P_29</f>
        <v>2.12</v>
      </c>
      <c r="F65" s="1922" t="str">
        <f>FHD_P_29</f>
        <v>Расходы на капитальный и текущий ремонт основных производственных средств</v>
      </c>
      <c r="G65" s="2276" t="s">
        <v>547</v>
      </c>
      <c r="H65" s="955"/>
      <c r="I65" s="955"/>
      <c r="J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20210"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301</v>
      </c>
      <c r="H66" s="2047" t="s">
        <v>570</v>
      </c>
      <c r="I66" s="2047" t="s">
        <v>570</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20210" customFormat="1" customHeight="1" ht="23.25" hidden="1">
      <c r="A67" s="2769" t="s">
        <v>571</v>
      </c>
      <c r="C67" s="2034"/>
      <c r="D67" s="2036"/>
      <c r="E67" s="944" t="str">
        <f>FHD_NUM_P_31</f>
        <v/>
      </c>
      <c r="F67" s="1922" t="str">
        <f>FHD_P_31</f>
        <v/>
      </c>
      <c r="G67" s="2276" t="s">
        <v>547</v>
      </c>
      <c r="H67" s="955"/>
      <c r="I67" s="955"/>
      <c r="J67" s="687" t="str">
        <f>FHD_NOTE_P_31</f>
        <v/>
      </c>
      <c r="K67" s="2034" t="str">
        <f>IF((LEN(E67)-LEN(SUBSTITUTE(E67,".","")))/LEN(".")=1,"p","")</f>
        <v/>
      </c>
      <c r="L67" s="2034"/>
      <c r="M67" s="2034"/>
      <c r="R67" s="2034"/>
      <c r="U67" s="942"/>
      <c r="AA67" s="2030"/>
      <c r="AB67" s="2030"/>
      <c r="AC67" s="2030"/>
      <c r="AD67" s="2030"/>
      <c r="AE67" s="2030"/>
      <c r="AF67" s="1558">
        <v>22</v>
      </c>
    </row>
    <row s="20210" customFormat="1" customHeight="1" ht="47.25" hidden="1">
      <c r="A68" s="2769"/>
      <c r="C68" s="2034"/>
      <c r="D68" s="2036"/>
      <c r="E68" s="944" t="str">
        <f>FHD_NUM_P_32</f>
        <v/>
      </c>
      <c r="F68" s="2048" t="str">
        <f>FHD_P_32</f>
        <v/>
      </c>
      <c r="G68" s="2276" t="s">
        <v>301</v>
      </c>
      <c r="H68" s="2047" t="s">
        <v>570</v>
      </c>
      <c r="I68" s="2047" t="s">
        <v>570</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20210"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547</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4" t="str">
        <f>IF((LEN(E69)-LEN(SUBSTITUTE(E69,".","")))/LEN(".")=1,"p","")</f>
        <v>p</v>
      </c>
      <c r="L69" s="2034"/>
      <c r="M69" s="2034"/>
      <c r="R69" s="2034"/>
      <c r="U69" s="942"/>
      <c r="AA69" s="2030"/>
      <c r="AB69" s="2030"/>
      <c r="AC69" s="2030"/>
      <c r="AD69" s="2030"/>
      <c r="AE69" s="2030"/>
      <c r="AF69" s="1558">
        <v>11</v>
      </c>
    </row>
    <row s="20211" customFormat="1" customHeight="1" ht="1.05">
      <c r="A70" s="1565"/>
      <c r="D70" s="946"/>
      <c r="E70" s="1411" t="str">
        <f>E69&amp;".0"</f>
        <v>2.13.0</v>
      </c>
      <c r="F70" s="1389"/>
      <c r="G70" s="1411"/>
      <c r="H70" s="1390"/>
      <c r="I70" s="1390"/>
      <c r="J70" s="1391"/>
      <c r="K70" s="2034" t="str">
        <f>IF((LEN(E70)-LEN(SUBSTITUTE(E70,".","")))/LEN(".")=1,"p","")</f>
        <v/>
      </c>
      <c r="AF70" s="2034">
        <v>1</v>
      </c>
    </row>
    <row s="20210" customFormat="1" customHeight="1" ht="14.699999999999998">
      <c r="A71" s="1385"/>
      <c r="C71" s="2034"/>
      <c r="D71" s="2031"/>
      <c r="E71" s="968"/>
      <c r="F71" s="969" t="s">
        <v>572</v>
      </c>
      <c r="G71" s="970"/>
      <c r="H71" s="971"/>
      <c r="I71" s="971"/>
      <c r="J71" s="699"/>
      <c r="K71" s="2034"/>
      <c r="L71" s="2034"/>
      <c r="M71" s="2034"/>
      <c r="R71" s="2034"/>
      <c r="U71" s="942"/>
      <c r="AA71" s="2030"/>
      <c r="AB71" s="2030"/>
      <c r="AC71" s="2030"/>
      <c r="AD71" s="2030"/>
      <c r="AE71" s="2030"/>
      <c r="AF71" s="1558">
        <v>14</v>
      </c>
    </row>
    <row s="20210" customFormat="1" customHeight="1" ht="18.75">
      <c r="A72" s="1387" t="s">
        <v>573</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547</v>
      </c>
      <c r="H72" s="955"/>
      <c r="I72" s="955"/>
      <c r="J72" s="687" t="str">
        <f>FHD_NOTE_P_34</f>
        <v/>
      </c>
      <c r="K72" s="941"/>
      <c r="L72" s="2034"/>
      <c r="M72" s="2034"/>
      <c r="R72" s="2034"/>
      <c r="U72" s="942"/>
      <c r="AA72" s="2030"/>
      <c r="AB72" s="2030"/>
      <c r="AC72" s="2030"/>
      <c r="AD72" s="2030"/>
      <c r="AE72" s="2030"/>
      <c r="AF72" s="1558">
        <v>0</v>
      </c>
    </row>
    <row s="20210"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547</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20210"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547</v>
      </c>
      <c r="H74" s="955"/>
      <c r="I74" s="955"/>
      <c r="J74" s="687" t="str">
        <f>FHD_NOTE_P_36</f>
        <v/>
      </c>
      <c r="K74" s="941"/>
      <c r="L74" s="2034"/>
      <c r="M74" s="2034"/>
      <c r="R74" s="2034"/>
      <c r="U74" s="942"/>
      <c r="AA74" s="2030"/>
      <c r="AB74" s="2030"/>
      <c r="AC74" s="2030"/>
      <c r="AD74" s="2030"/>
      <c r="AE74" s="2030"/>
      <c r="AF74" s="1558">
        <v>19</v>
      </c>
    </row>
    <row s="20210" customFormat="1" customHeight="1" ht="19.95">
      <c r="A75" s="1385"/>
      <c r="C75" s="2034"/>
      <c r="D75" s="2036"/>
      <c r="E75" s="944" t="str">
        <f>FHD_NUM_P_37</f>
        <v>5</v>
      </c>
      <c r="F75" s="2278" t="str">
        <f>FHD_P_37</f>
        <v>Изменение стоимости основных фондов, в том числе:</v>
      </c>
      <c r="G75" s="2276" t="s">
        <v>547</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20210" customFormat="1" customHeight="1" ht="19.95">
      <c r="A76" s="1385"/>
      <c r="C76" s="2034"/>
      <c r="D76" s="2036"/>
      <c r="E76" s="944" t="str">
        <f>FHD_NUM_P_38</f>
        <v>5.1</v>
      </c>
      <c r="F76" s="1922" t="str">
        <f>FHD_P_38</f>
        <v>за счет их ввода в эксплуатацию (вывода из эксплуатации)</v>
      </c>
      <c r="G76" s="2276" t="s">
        <v>547</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20210" customFormat="1" customHeight="1" ht="19.95">
      <c r="A77" s="1385"/>
      <c r="C77" s="2034"/>
      <c r="D77" s="2036"/>
      <c r="E77" s="944" t="str">
        <f>FHD_NUM_P_39</f>
        <v>5.1.1</v>
      </c>
      <c r="F77" s="2048" t="str">
        <f>FHD_P_39</f>
        <v>за счет их ввода в эксплуатацию</v>
      </c>
      <c r="G77" s="2470" t="s">
        <v>547</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20210" customFormat="1" customHeight="1" ht="19.95">
      <c r="A78" s="1385"/>
      <c r="C78" s="2034"/>
      <c r="D78" s="2036"/>
      <c r="E78" s="944" t="str">
        <f>FHD_NUM_P_40</f>
        <v>5.1.2</v>
      </c>
      <c r="F78" s="2474" t="str">
        <f>FHD_P_40</f>
        <v>за счет их вывода в эксплуатацию</v>
      </c>
      <c r="G78" s="2469" t="s">
        <v>547</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20210" customFormat="1" customHeight="1" ht="19.95">
      <c r="A79" s="1385"/>
      <c r="C79" s="2034"/>
      <c r="D79" s="2036"/>
      <c r="E79" s="944" t="str">
        <f>FHD_NUM_P_41</f>
        <v>5.2</v>
      </c>
      <c r="F79" s="2473" t="str">
        <f>FHD_P_41</f>
        <v>за счет их переоценки</v>
      </c>
      <c r="G79" s="2469" t="s">
        <v>547</v>
      </c>
      <c r="H79" s="1374"/>
      <c r="I79" s="955"/>
      <c r="J79" s="687" t="str">
        <f>FHD_NOTE_P_41</f>
        <v/>
      </c>
      <c r="K79" s="941"/>
      <c r="L79" s="2034"/>
      <c r="M79" s="2034"/>
      <c r="R79" s="2034"/>
      <c r="U79" s="942"/>
      <c r="AA79" s="2030"/>
      <c r="AB79" s="2030"/>
      <c r="AC79" s="2030"/>
      <c r="AD79" s="2030"/>
      <c r="AE79" s="2030"/>
      <c r="AF79" s="1558">
        <v>19</v>
      </c>
    </row>
    <row s="20210" customFormat="1" customHeight="1" ht="20.25" hidden="1">
      <c r="A80" s="1387" t="s">
        <v>574</v>
      </c>
      <c r="C80" s="2034"/>
      <c r="D80" s="2036"/>
      <c r="E80" s="944" t="str">
        <f>FHD_NUM_P_42</f>
        <v/>
      </c>
      <c r="F80" s="2471" t="str">
        <f>FHD_P_42</f>
        <v/>
      </c>
      <c r="G80" s="2469" t="s">
        <v>547</v>
      </c>
      <c r="H80" s="1374"/>
      <c r="I80" s="955"/>
      <c r="J80" s="687" t="str">
        <f>FHD_NOTE_P_42</f>
        <v/>
      </c>
      <c r="K80" s="941"/>
      <c r="L80" s="2034"/>
      <c r="M80" s="2034"/>
      <c r="R80" s="2034"/>
      <c r="U80" s="942"/>
      <c r="AA80" s="2030"/>
      <c r="AB80" s="2030"/>
      <c r="AC80" s="2030"/>
      <c r="AD80" s="2030"/>
      <c r="AE80" s="2030"/>
      <c r="AF80" s="1558">
        <v>19</v>
      </c>
    </row>
    <row s="20210"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301</v>
      </c>
      <c r="H81" s="1453"/>
      <c r="I81" s="1216"/>
      <c r="J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1"/>
      <c r="L81" s="2034"/>
      <c r="M81" s="2034"/>
      <c r="R81" s="2034"/>
      <c r="U81" s="942"/>
      <c r="AA81" s="2030"/>
      <c r="AB81" s="2030"/>
      <c r="AC81" s="2030"/>
      <c r="AD81" s="2030"/>
      <c r="AE81" s="2030"/>
      <c r="AF81" s="1558">
        <v>19</v>
      </c>
    </row>
    <row s="20210" customFormat="1" customHeight="1" ht="18.75" hidden="1">
      <c r="A82" s="2769" t="s">
        <v>575</v>
      </c>
      <c r="C82" s="1133"/>
      <c r="D82" s="1131"/>
      <c r="E82" s="944" t="str">
        <f>FHD_NUM_P_44</f>
        <v/>
      </c>
      <c r="F82" s="2278" t="str">
        <f>FHD_P_44</f>
        <v/>
      </c>
      <c r="G82" s="2279" t="s">
        <v>576</v>
      </c>
      <c r="H82" s="1375"/>
      <c r="I82" s="975"/>
      <c r="J82" s="687" t="str">
        <f>FHD_NOTE_P_44</f>
        <v/>
      </c>
      <c r="K82" s="1132"/>
      <c r="L82" s="1133"/>
      <c r="M82" s="1133"/>
      <c r="R82" s="1133"/>
      <c r="U82" s="1134"/>
      <c r="AA82" s="1135"/>
      <c r="AB82" s="1135"/>
      <c r="AC82" s="1135"/>
      <c r="AD82" s="1135"/>
      <c r="AE82" s="1135"/>
      <c r="AF82" s="1308">
        <v>0</v>
      </c>
    </row>
    <row s="20210" customFormat="1" customHeight="1" ht="18.75" hidden="1">
      <c r="A83" s="2769"/>
      <c r="C83" s="1133"/>
      <c r="D83" s="1131"/>
      <c r="E83" s="944" t="str">
        <f>FHD_NUM_P_45</f>
        <v/>
      </c>
      <c r="F83" s="2278" t="str">
        <f>FHD_P_45</f>
        <v/>
      </c>
      <c r="G83" s="2279" t="s">
        <v>576</v>
      </c>
      <c r="H83" s="1375"/>
      <c r="I83" s="975"/>
      <c r="J83" s="687" t="str">
        <f>FHD_NOTE_P_45</f>
        <v/>
      </c>
      <c r="K83" s="1132"/>
      <c r="L83" s="1133"/>
      <c r="M83" s="1133"/>
      <c r="R83" s="1133"/>
      <c r="U83" s="1134"/>
      <c r="AA83" s="1135"/>
      <c r="AB83" s="1135"/>
      <c r="AC83" s="1135"/>
      <c r="AD83" s="1135"/>
      <c r="AE83" s="1135"/>
      <c r="AF83" s="1308">
        <v>0</v>
      </c>
    </row>
    <row s="20210" customFormat="1" customHeight="1" ht="18.75" hidden="1">
      <c r="A84" s="2769"/>
      <c r="C84" s="1133"/>
      <c r="D84" s="1136"/>
      <c r="E84" s="944" t="str">
        <f>FHD_NUM_P_46</f>
        <v/>
      </c>
      <c r="F84" s="2278" t="str">
        <f>FHD_P_46</f>
        <v/>
      </c>
      <c r="G84" s="2279" t="s">
        <v>576</v>
      </c>
      <c r="H84" s="1375"/>
      <c r="I84" s="975"/>
      <c r="J84" s="687" t="str">
        <f>FHD_NOTE_P_46</f>
        <v/>
      </c>
      <c r="K84" s="1132"/>
      <c r="L84" s="1133"/>
      <c r="M84" s="1133"/>
      <c r="R84" s="1133"/>
      <c r="U84" s="1134"/>
      <c r="AA84" s="1135"/>
      <c r="AB84" s="1135"/>
      <c r="AC84" s="1135"/>
      <c r="AD84" s="1135"/>
      <c r="AE84" s="1135"/>
      <c r="AF84" s="1308">
        <v>0</v>
      </c>
    </row>
    <row s="20210" customFormat="1" customHeight="1" ht="18.75" hidden="1">
      <c r="A85" s="2769"/>
      <c r="C85" s="1133"/>
      <c r="D85" s="1131"/>
      <c r="E85" s="944" t="str">
        <f>FHD_NUM_P_47</f>
        <v/>
      </c>
      <c r="F85" s="2278" t="str">
        <f>FHD_P_47</f>
        <v/>
      </c>
      <c r="G85" s="2279" t="s">
        <v>576</v>
      </c>
      <c r="H85" s="1375"/>
      <c r="I85" s="975"/>
      <c r="J85" s="687" t="str">
        <f>FHD_NOTE_P_47</f>
        <v/>
      </c>
      <c r="K85" s="1132"/>
      <c r="L85" s="1133"/>
      <c r="M85" s="1133"/>
      <c r="R85" s="1133"/>
      <c r="U85" s="1134"/>
      <c r="AA85" s="1135"/>
      <c r="AB85" s="1135"/>
      <c r="AC85" s="1135"/>
      <c r="AD85" s="1135"/>
      <c r="AE85" s="1135"/>
      <c r="AF85" s="1308">
        <v>0</v>
      </c>
    </row>
    <row s="20133" customFormat="1" customHeight="1" ht="18.75" hidden="1">
      <c r="A86" s="2769"/>
      <c r="B86" s="1308"/>
      <c r="C86" s="1133"/>
      <c r="D86" s="1131"/>
      <c r="E86" s="944" t="str">
        <f>FHD_NUM_P_48</f>
        <v/>
      </c>
      <c r="F86" s="2278" t="str">
        <f>FHD_P_48</f>
        <v/>
      </c>
      <c r="G86" s="2279" t="s">
        <v>576</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20133" customFormat="1" customHeight="1" ht="18.75" hidden="1">
      <c r="A87" s="2769"/>
      <c r="B87" s="1308"/>
      <c r="C87" s="1133"/>
      <c r="D87" s="1131"/>
      <c r="E87" s="944" t="str">
        <f>FHD_NUM_P_49</f>
        <v/>
      </c>
      <c r="F87" s="2278" t="str">
        <f>FHD_P_49</f>
        <v/>
      </c>
      <c r="G87" s="2279" t="s">
        <v>576</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20133" customFormat="1" customHeight="1" ht="18.75" hidden="1">
      <c r="A88" s="2769"/>
      <c r="B88" s="1308"/>
      <c r="C88" s="1133"/>
      <c r="D88" s="1131"/>
      <c r="E88" s="944" t="str">
        <f>FHD_NUM_P_50</f>
        <v/>
      </c>
      <c r="F88" s="2278" t="str">
        <f>FHD_P_50</f>
        <v/>
      </c>
      <c r="G88" s="2279" t="s">
        <v>576</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20133" customFormat="1" customHeight="1" ht="18.75" hidden="1">
      <c r="A89" s="2769"/>
      <c r="B89" s="1308"/>
      <c r="C89" s="1133"/>
      <c r="D89" s="1131"/>
      <c r="E89" s="944" t="str">
        <f>FHD_NUM_P_51</f>
        <v/>
      </c>
      <c r="F89" s="2278" t="str">
        <f>FHD_P_51</f>
        <v/>
      </c>
      <c r="G89" s="2279" t="s">
        <v>576</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20133" customFormat="1" customHeight="1" ht="18.75" hidden="1">
      <c r="A90" s="2769"/>
      <c r="B90" s="1308"/>
      <c r="C90" s="1133"/>
      <c r="D90" s="1131"/>
      <c r="E90" s="944" t="str">
        <f>FHD_NUM_P_52</f>
        <v/>
      </c>
      <c r="F90" s="2278" t="str">
        <f>FHD_P_52</f>
        <v/>
      </c>
      <c r="G90" s="2279" t="s">
        <v>553</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20210" customFormat="1" customHeight="1" ht="18.75" hidden="1">
      <c r="A91" s="2771" t="s">
        <v>577</v>
      </c>
      <c r="C91" s="1133"/>
      <c r="D91" s="1131"/>
      <c r="E91" s="944" t="str">
        <f>FHD_NUM_P_53</f>
        <v/>
      </c>
      <c r="F91" s="2278" t="str">
        <f>FHD_P_53</f>
        <v/>
      </c>
      <c r="G91" s="2279" t="s">
        <v>576</v>
      </c>
      <c r="H91" s="1375"/>
      <c r="I91" s="975"/>
      <c r="J91" s="687" t="str">
        <f>FHD_NOTE_P_53</f>
        <v/>
      </c>
      <c r="K91" s="1132"/>
      <c r="L91" s="1133"/>
      <c r="M91" s="1133"/>
      <c r="R91" s="1133"/>
      <c r="U91" s="1134"/>
      <c r="AA91" s="1135"/>
      <c r="AB91" s="1135"/>
      <c r="AC91" s="1135"/>
      <c r="AD91" s="1135"/>
      <c r="AE91" s="1135"/>
      <c r="AF91" s="1308">
        <v>0</v>
      </c>
    </row>
    <row s="20210" customFormat="1" customHeight="1" ht="18.75" hidden="1">
      <c r="A92" s="2771"/>
      <c r="C92" s="1133"/>
      <c r="D92" s="1131"/>
      <c r="E92" s="944" t="str">
        <f>FHD_NUM_P_54</f>
        <v/>
      </c>
      <c r="F92" s="2278" t="str">
        <f>FHD_P_54</f>
        <v/>
      </c>
      <c r="G92" s="2279" t="s">
        <v>576</v>
      </c>
      <c r="H92" s="1375"/>
      <c r="I92" s="975"/>
      <c r="J92" s="687" t="str">
        <f>FHD_NOTE_P_54</f>
        <v/>
      </c>
      <c r="K92" s="1132"/>
      <c r="L92" s="1133"/>
      <c r="M92" s="1133"/>
      <c r="R92" s="1133"/>
      <c r="U92" s="1134"/>
      <c r="AA92" s="1135"/>
      <c r="AB92" s="1135"/>
      <c r="AC92" s="1135"/>
      <c r="AD92" s="1135"/>
      <c r="AE92" s="1135"/>
      <c r="AF92" s="1308">
        <v>0</v>
      </c>
    </row>
    <row s="20210"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20210" customFormat="1" customHeight="1" ht="18.75" hidden="1">
      <c r="A94" s="2771"/>
      <c r="C94" s="1133"/>
      <c r="D94" s="1131"/>
      <c r="E94" s="944" t="str">
        <f>FHD_NUM_P_56</f>
        <v/>
      </c>
      <c r="F94" s="2278" t="str">
        <f>FHD_P_56</f>
        <v/>
      </c>
      <c r="G94" s="2279" t="s">
        <v>578</v>
      </c>
      <c r="H94" s="1375"/>
      <c r="I94" s="975"/>
      <c r="J94" s="687" t="str">
        <f>FHD_NOTE_P_56</f>
        <v/>
      </c>
      <c r="K94" s="1132"/>
      <c r="L94" s="1133"/>
      <c r="M94" s="1133"/>
      <c r="R94" s="1133"/>
      <c r="U94" s="1134"/>
      <c r="AA94" s="1135"/>
      <c r="AB94" s="1135"/>
      <c r="AC94" s="1135"/>
      <c r="AD94" s="1135"/>
      <c r="AE94" s="1135"/>
      <c r="AF94" s="1308">
        <v>0</v>
      </c>
    </row>
    <row s="20133" customFormat="1" customHeight="1" ht="18.75" hidden="1">
      <c r="A95" s="2771"/>
      <c r="B95" s="1308"/>
      <c r="C95" s="1133"/>
      <c r="D95" s="1131"/>
      <c r="E95" s="944" t="str">
        <f>FHD_NUM_P_57</f>
        <v/>
      </c>
      <c r="F95" s="2278" t="str">
        <f>FHD_P_57</f>
        <v/>
      </c>
      <c r="G95" s="2279" t="s">
        <v>553</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579</v>
      </c>
      <c r="D96" s="2036"/>
      <c r="E96" s="944" t="str">
        <f>FHD_NUM_P_58</f>
        <v/>
      </c>
      <c r="F96" s="2278" t="str">
        <f>FHD_P_58</f>
        <v/>
      </c>
      <c r="G96" s="2279" t="s">
        <v>576</v>
      </c>
      <c r="H96" s="1375"/>
      <c r="I96" s="975"/>
      <c r="J96" s="687" t="str">
        <f>FHD_NOTE_P_58</f>
        <v/>
      </c>
      <c r="K96" s="941"/>
      <c r="AF96" s="2029">
        <v>0</v>
      </c>
    </row>
    <row customHeight="1" ht="18.75" hidden="1">
      <c r="A97" s="2769"/>
      <c r="D97" s="2036"/>
      <c r="E97" s="944" t="str">
        <f>FHD_NUM_P_59</f>
        <v/>
      </c>
      <c r="F97" s="2278" t="str">
        <f>FHD_P_59</f>
        <v/>
      </c>
      <c r="G97" s="2279" t="s">
        <v>576</v>
      </c>
      <c r="H97" s="1375"/>
      <c r="I97" s="975"/>
      <c r="J97" s="687" t="str">
        <f>FHD_NOTE_P_59</f>
        <v/>
      </c>
      <c r="K97" s="941"/>
      <c r="AF97" s="2029">
        <v>0</v>
      </c>
    </row>
    <row customHeight="1" ht="18.75" hidden="1">
      <c r="A98" s="2769"/>
      <c r="D98" s="2036"/>
      <c r="E98" s="944" t="str">
        <f>FHD_NUM_P_60</f>
        <v/>
      </c>
      <c r="F98" s="2278" t="str">
        <f>FHD_P_60</f>
        <v/>
      </c>
      <c r="G98" s="2279" t="s">
        <v>576</v>
      </c>
      <c r="H98" s="1375"/>
      <c r="I98" s="975"/>
      <c r="J98" s="687" t="str">
        <f>FHD_NOTE_P_60</f>
        <v/>
      </c>
      <c r="K98" s="941"/>
      <c r="AF98" s="2029">
        <v>0</v>
      </c>
    </row>
    <row s="20210" customFormat="1" customHeight="1" ht="18.75">
      <c r="A99" s="2769" t="s">
        <v>580</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551</v>
      </c>
      <c r="H99" s="1377"/>
      <c r="I99" s="1140"/>
      <c r="J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1"/>
      <c r="L99" s="2034"/>
      <c r="M99" s="2034"/>
      <c r="R99" s="2034"/>
      <c r="U99" s="942"/>
      <c r="AA99" s="2030"/>
      <c r="AB99" s="2030"/>
      <c r="AC99" s="2030"/>
      <c r="AD99" s="2030"/>
      <c r="AE99" s="2030"/>
      <c r="AF99" s="1558">
        <v>0</v>
      </c>
    </row>
    <row s="20211" customFormat="1" customHeight="1" ht="0.75">
      <c r="A100" s="2769"/>
      <c r="D100" s="946"/>
      <c r="E100" s="1411" t="str">
        <f>E99&amp;".0"</f>
        <v>7.0</v>
      </c>
      <c r="F100" s="1392"/>
      <c r="G100" s="1393"/>
      <c r="H100" s="1390"/>
      <c r="I100" s="1390"/>
      <c r="J100" s="1394"/>
      <c r="AF100" s="2034">
        <v>0</v>
      </c>
    </row>
    <row customHeight="1" ht="15">
      <c r="A101" s="2769"/>
      <c r="D101" s="2031"/>
      <c r="E101" s="1369"/>
      <c r="F101" s="1370" t="s">
        <v>581</v>
      </c>
      <c r="G101" s="970"/>
      <c r="H101" s="971"/>
      <c r="I101" s="971"/>
      <c r="J101" s="1402" t="s">
        <v>582</v>
      </c>
      <c r="K101" s="941"/>
      <c r="AF101" s="2029">
        <v>0</v>
      </c>
    </row>
    <row s="20210"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551</v>
      </c>
      <c r="H102" s="955"/>
      <c r="I102" s="955"/>
      <c r="J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1"/>
      <c r="L102" s="2034"/>
      <c r="M102" s="2034"/>
      <c r="R102" s="2034"/>
      <c r="U102" s="942"/>
      <c r="AA102" s="2030"/>
      <c r="AB102" s="2030"/>
      <c r="AC102" s="2030"/>
      <c r="AD102" s="2030"/>
      <c r="AE102" s="2030"/>
      <c r="AF102" s="1558">
        <v>0</v>
      </c>
    </row>
    <row s="20210"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578</v>
      </c>
      <c r="H103" s="975"/>
      <c r="I103" s="975"/>
      <c r="J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1"/>
      <c r="L103" s="2034"/>
      <c r="M103" s="2034"/>
      <c r="R103" s="2034"/>
      <c r="U103" s="942"/>
      <c r="AA103" s="2030"/>
      <c r="AB103" s="2030"/>
      <c r="AC103" s="2030"/>
      <c r="AD103" s="2030"/>
      <c r="AE103" s="2030"/>
      <c r="AF103" s="1558">
        <v>0</v>
      </c>
    </row>
    <row s="20210" customFormat="1" customHeight="1" ht="18.75">
      <c r="A104" s="2769"/>
      <c r="C104" s="2034" t="s">
        <v>583</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578</v>
      </c>
      <c r="H104" s="943"/>
      <c r="I104" s="943"/>
      <c r="J104" s="687" t="str">
        <f>FHD_NOTE_P_64</f>
        <v>Информация указывается только едиными теплоснабжающими организациями.</v>
      </c>
      <c r="K104" s="941"/>
      <c r="L104" s="2034"/>
      <c r="M104" s="2034"/>
      <c r="R104" s="2034"/>
      <c r="U104" s="942"/>
      <c r="AA104" s="2030"/>
      <c r="AB104" s="2030"/>
      <c r="AC104" s="2030"/>
      <c r="AD104" s="2030"/>
      <c r="AE104" s="2030"/>
      <c r="AF104" s="1558">
        <v>0</v>
      </c>
    </row>
    <row s="20210"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578</v>
      </c>
      <c r="H105" s="975"/>
      <c r="I105" s="975"/>
      <c r="J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1"/>
      <c r="L105" s="2034"/>
      <c r="M105" s="2034"/>
      <c r="R105" s="2034"/>
      <c r="U105" s="942"/>
      <c r="AA105" s="2030"/>
      <c r="AB105" s="2030"/>
      <c r="AC105" s="2030"/>
      <c r="AD105" s="2030"/>
      <c r="AE105" s="2030"/>
      <c r="AF105" s="1558">
        <v>0</v>
      </c>
    </row>
    <row s="20210" customFormat="1" customHeight="1" ht="18.75">
      <c r="A106" s="2769"/>
      <c r="C106" s="2034"/>
      <c r="D106" s="2036"/>
      <c r="E106" s="944" t="str">
        <f>FHD_NUM_P_66</f>
        <v>10.1</v>
      </c>
      <c r="F106" s="1922" t="str">
        <f>FHD_P_66</f>
        <v>По приборам учёта </v>
      </c>
      <c r="G106" s="2275" t="s">
        <v>578</v>
      </c>
      <c r="H106" s="975"/>
      <c r="I106" s="975"/>
      <c r="J106" s="687" t="str">
        <f>FHD_NOTE_P_66</f>
        <v/>
      </c>
      <c r="K106" s="941"/>
      <c r="L106" s="2034"/>
      <c r="M106" s="2034"/>
      <c r="R106" s="2034"/>
      <c r="U106" s="942"/>
      <c r="AA106" s="2030"/>
      <c r="AB106" s="2030"/>
      <c r="AC106" s="2030"/>
      <c r="AD106" s="2030"/>
      <c r="AE106" s="2030"/>
      <c r="AF106" s="1558">
        <v>0</v>
      </c>
    </row>
    <row s="20210"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578</v>
      </c>
      <c r="H107" s="975"/>
      <c r="I107" s="975"/>
      <c r="J107" s="687" t="str">
        <f>FHD_NOTE_P_67</f>
        <v/>
      </c>
      <c r="K107" s="941"/>
      <c r="L107" s="2034"/>
      <c r="M107" s="2034"/>
      <c r="R107" s="2034"/>
      <c r="U107" s="942"/>
      <c r="AA107" s="2030"/>
      <c r="AB107" s="2030"/>
      <c r="AC107" s="2030"/>
      <c r="AD107" s="2030"/>
      <c r="AE107" s="2030"/>
      <c r="AF107" s="1558">
        <v>0</v>
      </c>
    </row>
    <row s="20210" customFormat="1" customHeight="1" ht="18.75">
      <c r="A108" s="2769"/>
      <c r="C108" s="2034"/>
      <c r="D108" s="2036"/>
      <c r="E108" s="944" t="str">
        <f>FHD_NUM_P_68</f>
        <v>10.2</v>
      </c>
      <c r="F108" s="1922" t="str">
        <f>FHD_P_68</f>
        <v>Расчётным путём</v>
      </c>
      <c r="G108" s="2275" t="s">
        <v>578</v>
      </c>
      <c r="H108" s="975"/>
      <c r="I108" s="975"/>
      <c r="J108" s="687" t="str">
        <f>FHD_NOTE_P_68</f>
        <v/>
      </c>
      <c r="K108" s="941"/>
      <c r="L108" s="2034"/>
      <c r="M108" s="2034"/>
      <c r="R108" s="2034"/>
      <c r="U108" s="942"/>
      <c r="AA108" s="2030"/>
      <c r="AB108" s="2030"/>
      <c r="AC108" s="2030"/>
      <c r="AD108" s="2030"/>
      <c r="AE108" s="2030"/>
      <c r="AF108" s="1558">
        <v>0</v>
      </c>
    </row>
    <row s="20210"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578</v>
      </c>
      <c r="H109" s="975"/>
      <c r="I109" s="975"/>
      <c r="J109" s="687" t="str">
        <f>FHD_NOTE_P_69</f>
        <v/>
      </c>
      <c r="K109" s="941"/>
      <c r="L109" s="2034"/>
      <c r="M109" s="2034"/>
      <c r="R109" s="2034"/>
      <c r="U109" s="942"/>
      <c r="AA109" s="2030"/>
      <c r="AB109" s="2030"/>
      <c r="AC109" s="2030"/>
      <c r="AD109" s="2030"/>
      <c r="AE109" s="2030"/>
      <c r="AF109" s="1558">
        <v>0</v>
      </c>
    </row>
    <row s="20210"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584</v>
      </c>
      <c r="H110" s="955"/>
      <c r="I110" s="955"/>
      <c r="J110" s="687" t="str">
        <f>FHD_NOTE_P_70</f>
        <v/>
      </c>
      <c r="K110" s="941"/>
      <c r="L110" s="2034"/>
      <c r="M110" s="2034"/>
      <c r="R110" s="2034"/>
      <c r="U110" s="942"/>
      <c r="AA110" s="2030"/>
      <c r="AB110" s="2030"/>
      <c r="AC110" s="2030"/>
      <c r="AD110" s="2030"/>
      <c r="AE110" s="2030"/>
      <c r="AF110" s="1558">
        <v>0</v>
      </c>
    </row>
    <row s="20210" customFormat="1" customHeight="1" ht="22.5">
      <c r="A111" s="2769"/>
      <c r="C111" s="2034"/>
      <c r="D111" s="2036"/>
      <c r="E111" s="944" t="str">
        <f>FHD_NUM_P_71</f>
        <v>12</v>
      </c>
      <c r="F111" s="2278" t="str">
        <f>FHD_P_71</f>
        <v>Фактический объем потерь при передаче тепловой энергии</v>
      </c>
      <c r="G111" s="2275" t="s">
        <v>584</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13</v>
      </c>
      <c r="F112" s="2278" t="str">
        <f>FHD_P_72</f>
        <v>Среднесписочная численность основного производственного персонала</v>
      </c>
      <c r="G112" s="2274" t="s">
        <v>585</v>
      </c>
      <c r="H112" s="975"/>
      <c r="I112" s="975"/>
      <c r="J112" s="687" t="str">
        <f>FHD_NOTE_P_72</f>
        <v/>
      </c>
      <c r="K112" s="941"/>
      <c r="AF112" s="2029">
        <v>19</v>
      </c>
    </row>
    <row customHeight="1" ht="18.75">
      <c r="A113" s="1387" t="s">
        <v>586</v>
      </c>
      <c r="D113" s="2036"/>
      <c r="E113" s="944" t="str">
        <f>FHD_NUM_P_73</f>
        <v>14</v>
      </c>
      <c r="F113" s="2278" t="str">
        <f>FHD_P_73</f>
        <v>Среднесписочная численность административно-управленческого персонала</v>
      </c>
      <c r="G113" s="1368" t="s">
        <v>585</v>
      </c>
      <c r="H113" s="1366"/>
      <c r="I113" s="1366"/>
      <c r="J113" s="687" t="str">
        <f>FHD_NOTE_P_73</f>
        <v/>
      </c>
      <c r="K113" s="941"/>
      <c r="AF113" s="2029">
        <v>0</v>
      </c>
    </row>
    <row customHeight="1" ht="33.75" hidden="1">
      <c r="A114" s="1387" t="s">
        <v>587</v>
      </c>
      <c r="D114" s="2036"/>
      <c r="E114" s="944" t="str">
        <f>FHD_NUM_P_74</f>
        <v/>
      </c>
      <c r="F114" s="2278" t="str">
        <f>FHD_P_74</f>
        <v/>
      </c>
      <c r="G114" s="2274" t="s">
        <v>588</v>
      </c>
      <c r="H114" s="975"/>
      <c r="I114" s="975"/>
      <c r="J114" s="687" t="str">
        <f>FHD_NOTE_P_74</f>
        <v/>
      </c>
      <c r="K114" s="941"/>
      <c r="AF114" s="2029">
        <v>0</v>
      </c>
    </row>
    <row s="20133" customFormat="1" customHeight="1" ht="18.75" hidden="1">
      <c r="A115" s="2771" t="s">
        <v>589</v>
      </c>
      <c r="B115" s="1308"/>
      <c r="C115" s="1133"/>
      <c r="D115" s="1131"/>
      <c r="E115" s="944" t="str">
        <f>FHD_NUM_P_75</f>
        <v/>
      </c>
      <c r="F115" s="2278" t="str">
        <f>FHD_P_75</f>
        <v/>
      </c>
      <c r="G115" s="2274" t="s">
        <v>553</v>
      </c>
      <c r="H115" s="955"/>
      <c r="I115" s="955"/>
      <c r="J115" s="687" t="str">
        <f>FHD_NOTE_P_75</f>
        <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20133" customFormat="1" customHeight="1" ht="18.75" hidden="1">
      <c r="A116" s="2771"/>
      <c r="B116" s="1308"/>
      <c r="C116" s="1133"/>
      <c r="D116" s="1131"/>
      <c r="E116" s="944" t="str">
        <f>FHD_NUM_P_76</f>
        <v/>
      </c>
      <c r="F116" s="2278" t="str">
        <f>FHD_P_76</f>
        <v/>
      </c>
      <c r="G116" s="2274" t="s">
        <v>553</v>
      </c>
      <c r="H116" s="955"/>
      <c r="I116" s="955"/>
      <c r="J116" s="687" t="str">
        <f>FHD_NOTE_P_76</f>
        <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20133" customFormat="1" customHeight="1" ht="18.75" hidden="1">
      <c r="A117" s="2771"/>
      <c r="B117" s="1308"/>
      <c r="C117" s="1133"/>
      <c r="D117" s="1131"/>
      <c r="E117" s="944" t="str">
        <f>FHD_NUM_P_77</f>
        <v/>
      </c>
      <c r="F117" s="2278" t="str">
        <f>FHD_P_77</f>
        <v/>
      </c>
      <c r="G117" s="2274" t="s">
        <v>553</v>
      </c>
      <c r="H117" s="955"/>
      <c r="I117" s="955"/>
      <c r="J117" s="687" t="str">
        <f>FHD_NOTE_P_77</f>
        <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20211" customFormat="1" customHeight="1" ht="0.75" hidden="1">
      <c r="A118" s="2771"/>
      <c r="D118" s="946"/>
      <c r="E118" s="1411" t="str">
        <f>E117&amp;".0"</f>
        <v>.0</v>
      </c>
      <c r="F118" s="1395"/>
      <c r="G118" s="2049"/>
      <c r="H118" s="1390"/>
      <c r="I118" s="1390"/>
      <c r="J118" s="1394"/>
      <c r="AF118" s="2034">
        <v>0</v>
      </c>
    </row>
    <row s="20133" customFormat="1" customHeight="1" ht="15" hidden="1">
      <c r="A119" s="2771"/>
      <c r="B119" s="1308"/>
      <c r="C119" s="1133"/>
      <c r="D119" s="1144"/>
      <c r="E119" s="1371"/>
      <c r="F119" s="1372" t="s">
        <v>590</v>
      </c>
      <c r="G119" s="1145"/>
      <c r="H119" s="1146"/>
      <c r="I119" s="1146"/>
      <c r="J119" s="1401" t="s">
        <v>591</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c r="A120" s="2769" t="s">
        <v>592</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555</v>
      </c>
      <c r="H120" s="975"/>
      <c r="I120" s="975"/>
      <c r="J120" s="687" t="str">
        <f>FHD_NOTE_P_78</f>
        <v/>
      </c>
      <c r="K120" s="941"/>
      <c r="AF120" s="2029">
        <v>0</v>
      </c>
    </row>
    <row s="20211" customFormat="1" customHeight="1" ht="0.75">
      <c r="A121" s="2769"/>
      <c r="D121" s="946"/>
      <c r="E121" s="1411" t="str">
        <f>E120&amp;".0"</f>
        <v>15.0</v>
      </c>
      <c r="F121" s="1395"/>
      <c r="G121" s="2049"/>
      <c r="H121" s="1390"/>
      <c r="I121" s="1390"/>
      <c r="J121" s="1394"/>
      <c r="AF121" s="2034">
        <v>0</v>
      </c>
    </row>
    <row customHeight="1" ht="15">
      <c r="A122" s="2769"/>
      <c r="D122" s="2031"/>
      <c r="E122" s="968"/>
      <c r="F122" s="1566" t="s">
        <v>581</v>
      </c>
      <c r="G122" s="970"/>
      <c r="H122" s="971"/>
      <c r="I122" s="971"/>
      <c r="J122" s="1402" t="s">
        <v>593</v>
      </c>
      <c r="K122" s="941"/>
      <c r="AF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557</v>
      </c>
      <c r="H123" s="975"/>
      <c r="I123" s="975"/>
      <c r="J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1"/>
      <c r="AF123" s="2029">
        <v>0</v>
      </c>
    </row>
    <row s="20211" customFormat="1" customHeight="1" ht="0.75">
      <c r="A124" s="2769"/>
      <c r="D124" s="946"/>
      <c r="E124" s="1411" t="str">
        <f>E123&amp;".0"</f>
        <v>16.0</v>
      </c>
      <c r="F124" s="1396"/>
      <c r="G124" s="2049"/>
      <c r="H124" s="1390"/>
      <c r="I124" s="1390"/>
      <c r="J124" s="1394"/>
      <c r="AF124" s="2034">
        <v>0</v>
      </c>
    </row>
    <row customHeight="1" ht="15">
      <c r="A125" s="2769"/>
      <c r="D125" s="2031"/>
      <c r="E125" s="968"/>
      <c r="F125" s="1566" t="s">
        <v>581</v>
      </c>
      <c r="G125" s="970"/>
      <c r="H125" s="971"/>
      <c r="I125" s="971"/>
      <c r="J125" s="1402" t="s">
        <v>594</v>
      </c>
      <c r="K125" s="941"/>
      <c r="AF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595</v>
      </c>
      <c r="H126" s="955"/>
      <c r="I126" s="955"/>
      <c r="J126" s="687" t="str">
        <f>FHD_NOTE_P_80</f>
        <v>Регулируемыми организациями указывается информация с по договорам, заключенным в рамках осуществления регулируемой деятельности.</v>
      </c>
      <c r="K126" s="941"/>
      <c r="AF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596</v>
      </c>
      <c r="H127" s="955"/>
      <c r="I127" s="955"/>
      <c r="J127" s="687" t="str">
        <f>FHD_NOTE_P_81</f>
        <v>Регулируемыми организациями указывается информация с по договорам, заключенным в рамках осуществления регулируемой деятельности.</v>
      </c>
      <c r="K127" s="941"/>
      <c r="AF127" s="2029">
        <v>0</v>
      </c>
    </row>
    <row customHeight="1" ht="18.75">
      <c r="A128" s="2769"/>
      <c r="C128" s="2034" t="s">
        <v>583</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301</v>
      </c>
      <c r="H128" s="799"/>
      <c r="I128" s="799"/>
      <c r="J128" s="687" t="str">
        <f>FHD_NOTE_P_82</f>
        <v>Указывается ссылка на документ, предварительно загруженный в хранилище файлов ФГИС ЕИАС.</v>
      </c>
      <c r="K128" s="941"/>
      <c r="AF128" s="2029">
        <v>0</v>
      </c>
    </row>
    <row customHeight="1" ht="18.75">
      <c r="A129" s="2769"/>
      <c r="C129" s="2034" t="s">
        <v>583</v>
      </c>
      <c r="D129" s="2036"/>
      <c r="E129" s="944" t="str">
        <f>FHD_NUM_P_83</f>
        <v>19.1</v>
      </c>
      <c r="F129" s="1922" t="str">
        <f>FHD_P_83</f>
        <v>Информация о показателях физического износа объектов теплоснабжения</v>
      </c>
      <c r="G129" s="2276" t="s">
        <v>301</v>
      </c>
      <c r="H129" s="799"/>
      <c r="I129" s="799"/>
      <c r="J129" s="687" t="str">
        <f>FHD_NOTE_P_83</f>
        <v>Указывается ссылка на документ, предварительно загруженный в хранилище файлов ФГИС ЕИАС.</v>
      </c>
      <c r="K129" s="941"/>
      <c r="AF129" s="2029">
        <v>0</v>
      </c>
    </row>
    <row customHeight="1" ht="18.75">
      <c r="A130" s="2769"/>
      <c r="C130" s="2034" t="s">
        <v>583</v>
      </c>
      <c r="D130" s="2036"/>
      <c r="E130" s="944" t="str">
        <f>FHD_NUM_P_84</f>
        <v>19.2</v>
      </c>
      <c r="F130" s="1922" t="str">
        <f>FHD_P_84</f>
        <v>Информация о показателях энергетической эффективности объектов теплоснабжения</v>
      </c>
      <c r="G130" s="2276" t="s">
        <v>301</v>
      </c>
      <c r="H130" s="799"/>
      <c r="I130" s="799"/>
      <c r="J130" s="687" t="str">
        <f>FHD_NOTE_P_84</f>
        <v>Указывается ссылка на документ, предварительно загруженный в хранилище файлов ФГИС ЕИАС.</v>
      </c>
      <c r="K130" s="941"/>
      <c r="AF130" s="2029">
        <v>0</v>
      </c>
    </row>
    <row customHeight="1" ht="11.549999999999999">
      <c r="D131" s="2036"/>
      <c r="AF131" s="2029">
        <v>11</v>
      </c>
    </row>
    <row customHeight="1" ht="13.5">
      <c r="D132" s="2036"/>
      <c r="E132" s="734"/>
      <c r="F132" s="767"/>
      <c r="G132" s="767"/>
      <c r="H132" s="767"/>
      <c r="I132" s="2045"/>
      <c r="J132" s="979"/>
      <c r="AF132" s="2029">
        <v>13</v>
      </c>
    </row>
    <row s="20729"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0729"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0729"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0729"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0729"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0729"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0729"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0729"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0729"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0729"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0729"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0729"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0729"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0729"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0729"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0729"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0729"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0729"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0729"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0729"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0729"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0729"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0729"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0729"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0729"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0729"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0729"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0729"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0729"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0729"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0729"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0729"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0729"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0729"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0729"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0729"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0729"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0729"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0729"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0729"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0729"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0729"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0729"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0729"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0729"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0729"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0729"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0729"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0729"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0729"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0729"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0729"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0729"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0729"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0729"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0729"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0729"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0729"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0729"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0729"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0729"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0729"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0729"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20729"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20729"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20729"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20729"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20729"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20729"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20729"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20729"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20729"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20729"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20729"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20729"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20729"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20729"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20729"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20729"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20729"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20729"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20729"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20729"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20729"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20729"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20729"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20729"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20729"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20729"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20729"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20729"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20729"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20729"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20729"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20729"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20729"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20729"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20729"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20729"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20729"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20729"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20729"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20729"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20729"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20729"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20729"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20729"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20729"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20729"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20729"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20729"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20729"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20729"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20729"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20729"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20729"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20729"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20729"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20729"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20729"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20729"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20729"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20729"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20729"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20729"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20729"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20729"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20729"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20729"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20729"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20729"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20729"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20729"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20729"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20729"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20729"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20729"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20729"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20729"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20729"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20729"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20729"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20729"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20729"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20729"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20729"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20729"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20729"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20729"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20729"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20729"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20729"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20729"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20729"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20729"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20729"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82</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D848-32CC-AEEA-A31C-5194C4A967B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1463" width="14.7109375" hidden="1" customWidth="1"/>
    <col min="2" max="2" style="20097" width="17.00390625" hidden="1" customWidth="1"/>
    <col min="3" max="3" style="20133" width="3.00390625" customWidth="1"/>
    <col min="4" max="4" style="20133" width="1.8515625" hidden="1" customWidth="1"/>
    <col min="5" max="6" style="20133" width="7.00390625" customWidth="1"/>
    <col min="7" max="7" style="20133" width="29.00390625" customWidth="1"/>
    <col min="8" max="8" style="20133" width="3.7109375" customWidth="1"/>
    <col min="9" max="9" style="20133" width="5.00390625" customWidth="1"/>
    <col min="10" max="11" style="20133" width="24.00390625" customWidth="1"/>
    <col min="12" max="12" style="20133" width="3.00390625" customWidth="1"/>
    <col min="13" max="13" style="20133" width="6.00390625" customWidth="1"/>
    <col min="14" max="14" style="20133" width="25.00390625" customWidth="1"/>
    <col min="15" max="18" style="20133" width="18.00390625" customWidth="1"/>
    <col min="19" max="19" style="20133" width="93.00390625" customWidth="1"/>
    <col min="20" max="20" style="20133" width="10.00390625" customWidth="1"/>
    <col min="21" max="21" style="20211" width="10.00390625" customWidth="1"/>
    <col min="22" max="22" style="20211" width="11.00390625" customWidth="1"/>
    <col min="23" max="27" style="20097" width="10.00390625" customWidth="1"/>
    <col min="28" max="83" style="20133" width="8.00390625" customWidth="1"/>
    <col min="84" max="84" style="20133"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0133" customFormat="1" customHeight="1" ht="16.8">
      <c r="A6" s="1008"/>
      <c r="B6" s="1157"/>
      <c r="C6" s="907"/>
      <c r="D6" s="1456"/>
      <c r="E6" s="2574" t="str">
        <f>IF(org=0,"Не определено",org)</f>
        <v>АО "ДГК"</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0729"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295</v>
      </c>
      <c r="F9" s="2500"/>
      <c r="G9" s="2500"/>
      <c r="H9" s="2500"/>
      <c r="I9" s="2500"/>
      <c r="J9" s="2500"/>
      <c r="K9" s="2500"/>
      <c r="L9" s="2500"/>
      <c r="M9" s="2500"/>
      <c r="N9" s="2500"/>
      <c r="O9" s="2500"/>
      <c r="P9" s="2500"/>
      <c r="Q9" s="2500"/>
      <c r="R9" s="2501"/>
      <c r="S9" s="2525" t="s">
        <v>296</v>
      </c>
      <c r="T9" s="732"/>
      <c r="CF9" s="903">
        <v>19</v>
      </c>
    </row>
    <row customHeight="1" ht="48.29999999999999">
      <c r="D10" s="949" t="s">
        <v>88</v>
      </c>
      <c r="E10" s="2525" t="s">
        <v>88</v>
      </c>
      <c r="F10" s="2525"/>
      <c r="G10" s="919" t="s">
        <v>297</v>
      </c>
      <c r="H10" s="2525" t="s">
        <v>88</v>
      </c>
      <c r="I10" s="2525"/>
      <c r="J10" s="919" t="s">
        <v>597</v>
      </c>
      <c r="K10" s="919" t="s">
        <v>598</v>
      </c>
      <c r="L10" s="2525" t="s">
        <v>88</v>
      </c>
      <c r="M10" s="2525"/>
      <c r="N10" s="919" t="s">
        <v>599</v>
      </c>
      <c r="O10" s="919" t="s">
        <v>600</v>
      </c>
      <c r="P10" s="919" t="s">
        <v>601</v>
      </c>
      <c r="Q10" s="919" t="s">
        <v>602</v>
      </c>
      <c r="R10" s="919" t="s">
        <v>603</v>
      </c>
      <c r="S10" s="2525"/>
      <c r="T10" s="732"/>
      <c r="CF10" s="903">
        <v>46</v>
      </c>
    </row>
    <row s="20211" customFormat="1" customHeight="1" ht="15" hidden="1">
      <c r="A11" s="1450"/>
      <c r="D11" s="1423" t="s">
        <v>106</v>
      </c>
      <c r="E11" s="1423"/>
      <c r="F11" s="1423" t="s">
        <v>107</v>
      </c>
      <c r="G11" s="1423" t="s">
        <v>90</v>
      </c>
      <c r="H11" s="1423"/>
      <c r="I11" s="1423" t="s">
        <v>91</v>
      </c>
      <c r="J11" s="1423" t="s">
        <v>108</v>
      </c>
      <c r="K11" s="1423" t="s">
        <v>92</v>
      </c>
      <c r="L11" s="1423"/>
      <c r="M11" s="1423" t="s">
        <v>93</v>
      </c>
      <c r="N11" s="1423" t="s">
        <v>109</v>
      </c>
      <c r="O11" s="1423" t="s">
        <v>145</v>
      </c>
      <c r="P11" s="1423" t="s">
        <v>146</v>
      </c>
      <c r="Q11" s="1423" t="s">
        <v>147</v>
      </c>
      <c r="R11" s="1423" t="s">
        <v>148</v>
      </c>
      <c r="S11" s="1423" t="s">
        <v>149</v>
      </c>
      <c r="U11" s="1009"/>
      <c r="V11" s="1009"/>
      <c r="W11" s="1009"/>
      <c r="CF11" s="909">
        <v>0</v>
      </c>
    </row>
    <row s="20133" customFormat="1" customHeight="1" ht="1.05">
      <c r="A12" s="1013"/>
      <c r="B12" s="760"/>
      <c r="D12" s="946"/>
      <c r="E12" s="744"/>
      <c r="F12" s="744"/>
      <c r="Q12" s="1014"/>
      <c r="R12" s="1015"/>
      <c r="T12" s="1016"/>
      <c r="U12" s="1017"/>
      <c r="V12" s="1017"/>
      <c r="W12" s="1018"/>
      <c r="X12" s="760"/>
      <c r="Y12" s="760"/>
      <c r="Z12" s="760"/>
      <c r="AA12" s="760"/>
      <c r="CF12" s="907">
        <v>1</v>
      </c>
    </row>
    <row s="20729" customFormat="1" customHeight="1" ht="1.05">
      <c r="A13" s="1019"/>
      <c r="B13" s="964"/>
      <c r="D13" s="946" t="s">
        <v>371</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0271" customFormat="1" customHeight="1" ht="15" hidden="1">
      <c r="A14" s="1021" t="s">
        <v>114</v>
      </c>
      <c r="B14" s="1022"/>
      <c r="C14" s="1022"/>
      <c r="D14" s="2778" t="s">
        <v>106</v>
      </c>
      <c r="E14" s="2775" t="s">
        <v>102</v>
      </c>
      <c r="F14" s="2776"/>
      <c r="G14" s="2777"/>
      <c r="H14" s="2781">
        <f>IF(A14="","",INDEX(DIFFERENTIATION_UNMERGE_VD,MATCH(A14,DIFFERENTIATION_ID_DIFF,0)))</f>
        <v>0</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22</v>
      </c>
      <c r="AF14" s="1028"/>
      <c r="AG14" s="1029" t="s">
        <v>604</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0271" customFormat="1" customHeight="1" ht="15" hidden="1">
      <c r="A15" s="1021"/>
      <c r="B15" s="1022"/>
      <c r="C15" s="1022"/>
      <c r="D15" s="2779"/>
      <c r="E15" s="2775" t="s">
        <v>559</v>
      </c>
      <c r="F15" s="2776"/>
      <c r="G15" s="2777"/>
      <c r="H15" s="2781" t="str">
        <f>IF(A14="","",INDEX(DIFFERENTIATION_UNMERGE_AREA,MATCH(A14,DIFFERENTIATION_ID_DIFF,0)))</f>
        <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0271" customFormat="1" customHeight="1" ht="15" hidden="1">
      <c r="A16" s="1021"/>
      <c r="B16" s="1022"/>
      <c r="C16" s="1022"/>
      <c r="D16" s="2779"/>
      <c r="E16" s="2775" t="s">
        <v>560</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0271" customFormat="1" customHeight="1" ht="22.5" hidden="1">
      <c r="A17" s="1031"/>
      <c r="B17" s="815"/>
      <c r="C17" s="810"/>
      <c r="D17" s="2779"/>
      <c r="E17" s="2774" t="s">
        <v>605</v>
      </c>
      <c r="F17" s="2774"/>
      <c r="G17" s="2774"/>
      <c r="H17" s="2774"/>
      <c r="I17" s="2774"/>
      <c r="J17" s="2774"/>
      <c r="K17" s="2774"/>
      <c r="L17" s="2774"/>
      <c r="M17" s="2774"/>
      <c r="N17" s="2774"/>
      <c r="O17" s="2774"/>
      <c r="P17" s="2774"/>
      <c r="Q17" s="956">
        <f>SUMIF(T18:T19,"i",Q18:Q19)</f>
        <v>0</v>
      </c>
      <c r="R17" s="1415"/>
      <c r="S17" s="1295" t="s">
        <v>606</v>
      </c>
      <c r="T17" s="1115" t="s">
        <v>607</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0271"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0271" customFormat="1" customHeight="1" ht="11.25" hidden="1">
      <c r="A19" s="1031"/>
      <c r="B19" s="815"/>
      <c r="C19" s="810"/>
      <c r="D19" s="2779"/>
      <c r="E19" s="1047" t="s">
        <v>22</v>
      </c>
      <c r="F19" s="1048" t="s">
        <v>22</v>
      </c>
      <c r="G19" s="1048" t="s">
        <v>22</v>
      </c>
      <c r="H19" s="1049" t="s">
        <v>22</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0271" customFormat="1" customHeight="1" ht="22.5" hidden="1">
      <c r="A20" s="1031"/>
      <c r="B20" s="815"/>
      <c r="C20" s="810"/>
      <c r="D20" s="2779"/>
      <c r="E20" s="2774" t="s">
        <v>608</v>
      </c>
      <c r="F20" s="2774"/>
      <c r="G20" s="2774"/>
      <c r="H20" s="2774"/>
      <c r="I20" s="2774"/>
      <c r="J20" s="2774"/>
      <c r="K20" s="2774"/>
      <c r="L20" s="2774"/>
      <c r="M20" s="2774"/>
      <c r="N20" s="2774"/>
      <c r="O20" s="2774"/>
      <c r="P20" s="2774"/>
      <c r="Q20" s="956">
        <f>SUMIF(T21:T22,"i",Q21:Q22)</f>
        <v>0</v>
      </c>
      <c r="R20" s="1415"/>
      <c r="S20" s="1107" t="s">
        <v>609</v>
      </c>
      <c r="T20" s="1115" t="s">
        <v>607</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0271"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0271" customFormat="1" customHeight="1" ht="11.25" hidden="1">
      <c r="A22" s="1031"/>
      <c r="B22" s="815"/>
      <c r="C22" s="810"/>
      <c r="D22" s="2780"/>
      <c r="E22" s="1047" t="s">
        <v>22</v>
      </c>
      <c r="F22" s="1048" t="s">
        <v>22</v>
      </c>
      <c r="G22" s="1048" t="s">
        <v>22</v>
      </c>
      <c r="H22" s="1049" t="s">
        <v>22</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82</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B67FA-6B5B-6DDC-6969-8FFF184D61B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1395" width="10.7109375" hidden="1" customWidth="1"/>
    <col min="6" max="6" style="20210" width="16.8515625" hidden="1" customWidth="1"/>
    <col min="7" max="7" style="20211" width="5.57421875" hidden="1" customWidth="1"/>
    <col min="8" max="8" style="20133" width="3.00390625" customWidth="1"/>
    <col min="9" max="9" style="20133" width="7.00390625" customWidth="1"/>
    <col min="10" max="10" style="20133" width="56.00390625" customWidth="1"/>
    <col min="11" max="11" style="20133" width="10.00390625" customWidth="1"/>
    <col min="12" max="12" style="20133" width="40.57421875" hidden="1" customWidth="1"/>
    <col min="13" max="13" style="20133" width="40.7109375" customWidth="1"/>
    <col min="14" max="14" style="20210" width="9.7109375" hidden="1" customWidth="1"/>
    <col min="15" max="15" style="20133" width="102.00390625" customWidth="1"/>
    <col min="16" max="16" style="20210" width="9.00390625" customWidth="1"/>
    <col min="17" max="17" style="20211" width="5.00390625" customWidth="1"/>
    <col min="18" max="18" style="20211" width="3.00390625" customWidth="1"/>
    <col min="19" max="22" style="20210" width="3.00390625" customWidth="1"/>
    <col min="23" max="23" style="20211" width="10.00390625" customWidth="1"/>
    <col min="24" max="24" style="20210" width="34.00390625" customWidth="1"/>
    <col min="25" max="25" style="20210" width="9.00390625" customWidth="1"/>
    <col min="26" max="26" style="21396" width="8.00390625" customWidth="1"/>
    <col min="27" max="31" style="20210" width="8.00390625" customWidth="1"/>
    <col min="32" max="36" style="20097" width="8.00390625" customWidth="1"/>
    <col min="37" max="37" style="20133" width="5.421875" hidden="1" customWidth="1"/>
  </cols>
  <sheetData>
    <row s="20210" customFormat="1" customHeight="1" ht="33.75" hidden="1">
      <c r="A1" s="1385"/>
      <c r="B1" s="1385"/>
      <c r="C1" s="1385"/>
      <c r="D1" s="1385"/>
      <c r="E1" s="1385"/>
      <c r="G1" s="2034"/>
      <c r="H1" s="1276"/>
      <c r="L1" s="1764">
        <v>4</v>
      </c>
      <c r="M1" s="1764">
        <v>4</v>
      </c>
      <c r="Q1" s="2034"/>
      <c r="R1" s="2034"/>
      <c r="W1" s="2034"/>
      <c r="AK1" s="1764" t="s">
        <v>14</v>
      </c>
    </row>
    <row s="20210" customFormat="1" customHeight="1" ht="78.75" hidden="1">
      <c r="A2" s="1385"/>
      <c r="B2" s="2451" t="s">
        <v>610</v>
      </c>
      <c r="C2" s="2451" t="s">
        <v>611</v>
      </c>
      <c r="D2" s="2450" t="s">
        <v>612</v>
      </c>
      <c r="E2" s="2454">
        <f>RIGHT(I2,LEN(I2)-SEARCH("#",SUBSTITUTE(I2,".","#",LEN(I2)-LEN(SUBSTITUTE(I2,".","")))))</f>
      </c>
      <c r="F2" s="2456">
        <f>J2</f>
        <v>0</v>
      </c>
      <c r="G2" s="2034"/>
      <c r="H2" s="2457"/>
      <c r="I2" s="2447"/>
      <c r="J2" s="938"/>
      <c r="K2" s="2417" t="s">
        <v>551</v>
      </c>
      <c r="L2" s="1149"/>
      <c r="M2" s="1149"/>
      <c r="N2" s="941"/>
      <c r="O2" s="1923" t="s">
        <v>552</v>
      </c>
      <c r="P2" s="941"/>
      <c r="Q2" s="2034"/>
      <c r="R2" s="2034"/>
      <c r="W2" s="2034"/>
      <c r="Z2" s="942"/>
      <c r="AF2" s="2030"/>
      <c r="AG2" s="2030"/>
      <c r="AH2" s="2030"/>
      <c r="AI2" s="2030"/>
      <c r="AJ2" s="2030"/>
      <c r="AK2" s="1764">
        <v>0</v>
      </c>
    </row>
    <row customHeight="1" ht="11.25" hidden="1">
      <c r="E3" s="2449" t="s">
        <v>613</v>
      </c>
      <c r="L3" s="2029">
        <f>0</f>
        <v>0</v>
      </c>
      <c r="M3" s="2029">
        <v>1</v>
      </c>
      <c r="AK3" s="2029">
        <v>0</v>
      </c>
    </row>
    <row s="20097"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614</v>
      </c>
      <c r="J6" s="2705"/>
      <c r="K6" s="2705"/>
      <c r="L6" s="2705"/>
      <c r="M6" s="2705"/>
      <c r="O6" s="954"/>
      <c r="AK6" s="2029">
        <v>55</v>
      </c>
    </row>
    <row customHeight="1" ht="25.2">
      <c r="I7" s="2647" t="str">
        <f>IF(org=0,"Не определено",org)</f>
        <v>АО "ДГК"</v>
      </c>
      <c r="J7" s="2647"/>
      <c r="K7" s="2647"/>
      <c r="L7" s="2647"/>
      <c r="M7" s="2647"/>
      <c r="AK7" s="2029">
        <v>24</v>
      </c>
    </row>
    <row customHeight="1" ht="11.549999999999999">
      <c r="I8" s="1533"/>
      <c r="J8" s="1533"/>
      <c r="K8" s="1533"/>
      <c r="L8" s="1533"/>
      <c r="M8" s="1533"/>
      <c r="AK8" s="2029">
        <v>11</v>
      </c>
    </row>
    <row s="20211" customFormat="1" customHeight="1" ht="30" hidden="1">
      <c r="A9" s="1565"/>
      <c r="B9" s="1565"/>
      <c r="C9" s="1565"/>
      <c r="E9" s="1565"/>
      <c r="H9" s="2040"/>
      <c r="L9" s="1287"/>
      <c r="M9" s="1287" t="s">
        <v>114</v>
      </c>
      <c r="AK9" s="2034">
        <v>1</v>
      </c>
    </row>
    <row customHeight="1" ht="11.549999999999999">
      <c r="E10" s="2448" t="s">
        <v>615</v>
      </c>
      <c r="I10" s="1109"/>
      <c r="J10" s="2765" t="s">
        <v>102</v>
      </c>
      <c r="K10" s="2766"/>
      <c r="L10" s="2427" t="str">
        <f>IF(L9="","",INDEX(DIFFERENTIATION_UNMERGE_VD,MATCH(L9,DIFFERENTIATION_ID_DIFF,0)))</f>
        <v/>
      </c>
      <c r="M10" s="2427">
        <f>IF(M9="","",INDEX(DIFFERENTIATION_UNMERGE_VD,MATCH(M9,DIFFERENTIATION_ID_DIFF,0)))</f>
        <v>0</v>
      </c>
      <c r="O10" s="2525" t="s">
        <v>296</v>
      </c>
      <c r="AK10" s="2029">
        <v>11</v>
      </c>
    </row>
    <row customHeight="1" ht="11.549999999999999">
      <c r="E11" s="2448" t="s">
        <v>616</v>
      </c>
      <c r="I11" s="1109"/>
      <c r="J11" s="2765" t="s">
        <v>559</v>
      </c>
      <c r="K11" s="2766"/>
      <c r="L11" s="2427" t="str">
        <f>IF(L9="","",INDEX(DIFFERENTIATION_UNMERGE_AREA,MATCH(L9,DIFFERENTIATION_ID_DIFF,0)))</f>
        <v/>
      </c>
      <c r="M11" s="2427" t="str">
        <f>IF(M9="","",INDEX(DIFFERENTIATION_UNMERGE_AREA,MATCH(M9,DIFFERENTIATION_ID_DIFF,0)))</f>
        <v/>
      </c>
      <c r="O11" s="2525"/>
      <c r="AK11" s="2029">
        <v>11</v>
      </c>
    </row>
    <row customHeight="1" ht="11.549999999999999">
      <c r="E12" s="2448" t="s">
        <v>617</v>
      </c>
      <c r="I12" s="2060"/>
      <c r="J12" s="2765" t="s">
        <v>560</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618</v>
      </c>
      <c r="F13" s="2448" t="s">
        <v>619</v>
      </c>
      <c r="I13" s="2767" t="s">
        <v>295</v>
      </c>
      <c r="J13" s="2768"/>
      <c r="K13" s="2768"/>
      <c r="L13" s="2425"/>
      <c r="M13" s="2465"/>
      <c r="O13" s="2525"/>
      <c r="AK13" s="2029">
        <v>11</v>
      </c>
    </row>
    <row customHeight="1" ht="24">
      <c r="I14" s="2418" t="s">
        <v>88</v>
      </c>
      <c r="J14" s="2418" t="s">
        <v>297</v>
      </c>
      <c r="K14" s="2418" t="s">
        <v>561</v>
      </c>
      <c r="L14" s="2458" t="s">
        <v>298</v>
      </c>
      <c r="M14" s="2459" t="s">
        <v>298</v>
      </c>
      <c r="O14" s="2525"/>
      <c r="AK14" s="2029">
        <v>23</v>
      </c>
    </row>
    <row customHeight="1" ht="24">
      <c r="A15" s="2452"/>
      <c r="B15" s="2451" t="s">
        <v>620</v>
      </c>
      <c r="C15" s="2451" t="s">
        <v>621</v>
      </c>
      <c r="D15" s="2450" t="s">
        <v>622</v>
      </c>
      <c r="E15" s="2454" t="s">
        <v>623</v>
      </c>
      <c r="F15" s="2454" t="s">
        <v>623</v>
      </c>
      <c r="G15" s="2034" t="s">
        <v>583</v>
      </c>
      <c r="H15" s="2419"/>
      <c r="I15" s="2028">
        <v>1</v>
      </c>
      <c r="J15" s="2420" t="s">
        <v>624</v>
      </c>
      <c r="K15" s="2418" t="s">
        <v>301</v>
      </c>
      <c r="L15" s="1060"/>
      <c r="M15" s="1216"/>
      <c r="N15" s="941" t="s">
        <v>625</v>
      </c>
      <c r="O15" s="1923" t="s">
        <v>626</v>
      </c>
      <c r="P15" s="941" t="s">
        <v>625</v>
      </c>
      <c r="AK15" s="2029">
        <v>23</v>
      </c>
    </row>
    <row customHeight="1" ht="35.699999999999996">
      <c r="A16" s="2452"/>
      <c r="B16" s="2451" t="s">
        <v>627</v>
      </c>
      <c r="C16" s="2451" t="s">
        <v>628</v>
      </c>
      <c r="D16" s="2450" t="s">
        <v>612</v>
      </c>
      <c r="E16" s="2454" t="s">
        <v>623</v>
      </c>
      <c r="F16" s="2454" t="s">
        <v>623</v>
      </c>
      <c r="H16" s="2419"/>
      <c r="I16" s="2027">
        <v>2</v>
      </c>
      <c r="J16" s="2461" t="s">
        <v>629</v>
      </c>
      <c r="K16" s="2460" t="s">
        <v>551</v>
      </c>
      <c r="L16" s="2466"/>
      <c r="M16" s="2074"/>
      <c r="N16" s="941" t="s">
        <v>625</v>
      </c>
      <c r="O16" s="1923" t="s">
        <v>630</v>
      </c>
      <c r="P16" s="941" t="s">
        <v>625</v>
      </c>
      <c r="AK16" s="2029">
        <v>34</v>
      </c>
    </row>
    <row s="20211" customFormat="1" customHeight="1" ht="17.25" hidden="1">
      <c r="A17" s="1565"/>
      <c r="B17" s="1565"/>
      <c r="C17" s="1565"/>
      <c r="D17" s="1565"/>
      <c r="E17" s="1565"/>
      <c r="H17" s="1722"/>
      <c r="I17" s="1411" t="s">
        <v>631</v>
      </c>
      <c r="J17" s="1389"/>
      <c r="K17" s="1411"/>
      <c r="L17" s="1390"/>
      <c r="M17" s="1390"/>
      <c r="O17" s="1783"/>
      <c r="AK17" s="2034">
        <v>1</v>
      </c>
    </row>
    <row s="20210" customFormat="1" customHeight="1" ht="24">
      <c r="A18" s="1385"/>
      <c r="B18" s="1385"/>
      <c r="C18" s="1385"/>
      <c r="D18" s="1385"/>
      <c r="E18" s="1385"/>
      <c r="G18" s="2034"/>
      <c r="H18" s="2031"/>
      <c r="I18" s="968"/>
      <c r="J18" s="969" t="s">
        <v>581</v>
      </c>
      <c r="K18" s="970"/>
      <c r="L18" s="2468"/>
      <c r="M18" s="971"/>
      <c r="N18" s="941"/>
      <c r="O18" s="1923" t="s">
        <v>582</v>
      </c>
      <c r="P18" s="941"/>
      <c r="Q18" s="2034"/>
      <c r="R18" s="2034"/>
      <c r="W18" s="2034"/>
      <c r="Z18" s="942"/>
      <c r="AF18" s="2030"/>
      <c r="AG18" s="2030"/>
      <c r="AH18" s="2030"/>
      <c r="AI18" s="2030"/>
      <c r="AJ18" s="2030"/>
      <c r="AK18" s="1764">
        <v>23</v>
      </c>
    </row>
    <row customHeight="1" ht="19.95">
      <c r="A19" s="2452"/>
      <c r="B19" s="2451" t="s">
        <v>632</v>
      </c>
      <c r="C19" s="2451" t="s">
        <v>633</v>
      </c>
      <c r="D19" s="2450" t="s">
        <v>612</v>
      </c>
      <c r="E19" s="2454" t="s">
        <v>623</v>
      </c>
      <c r="F19" s="2454" t="s">
        <v>623</v>
      </c>
      <c r="H19" s="2419"/>
      <c r="I19" s="2062">
        <v>3</v>
      </c>
      <c r="J19" s="2420" t="s">
        <v>633</v>
      </c>
      <c r="K19" s="2416" t="s">
        <v>551</v>
      </c>
      <c r="L19" s="1125"/>
      <c r="M19" s="955"/>
      <c r="N19" s="941"/>
      <c r="O19" s="1923" t="s">
        <v>634</v>
      </c>
      <c r="P19" s="941"/>
      <c r="AK19" s="2029">
        <v>19</v>
      </c>
    </row>
    <row customHeight="1" ht="77.7">
      <c r="A20" s="2452"/>
      <c r="B20" s="2451" t="s">
        <v>635</v>
      </c>
      <c r="C20" s="2451" t="s">
        <v>636</v>
      </c>
      <c r="D20" s="2450" t="s">
        <v>612</v>
      </c>
      <c r="E20" s="2454" t="s">
        <v>623</v>
      </c>
      <c r="F20" s="2454" t="s">
        <v>623</v>
      </c>
      <c r="H20" s="2419"/>
      <c r="I20" s="2062">
        <v>4</v>
      </c>
      <c r="J20" s="2420" t="s">
        <v>637</v>
      </c>
      <c r="K20" s="2416" t="s">
        <v>578</v>
      </c>
      <c r="L20" s="1125"/>
      <c r="M20" s="955"/>
      <c r="N20" s="941"/>
      <c r="O20" s="1923"/>
      <c r="P20" s="941"/>
      <c r="AK20" s="2029">
        <v>74</v>
      </c>
    </row>
    <row customHeight="1" ht="35.699999999999996">
      <c r="A21" s="2452"/>
      <c r="B21" s="2451" t="s">
        <v>638</v>
      </c>
      <c r="C21" s="2451" t="s">
        <v>639</v>
      </c>
      <c r="D21" s="2450" t="s">
        <v>612</v>
      </c>
      <c r="E21" s="2454" t="s">
        <v>623</v>
      </c>
      <c r="F21" s="2454" t="s">
        <v>623</v>
      </c>
      <c r="H21" s="2419"/>
      <c r="I21" s="2062">
        <v>5</v>
      </c>
      <c r="J21" s="2420" t="s">
        <v>640</v>
      </c>
      <c r="K21" s="2416" t="s">
        <v>578</v>
      </c>
      <c r="L21" s="1125"/>
      <c r="M21" s="955"/>
      <c r="N21" s="941"/>
      <c r="O21" s="1923" t="s">
        <v>634</v>
      </c>
      <c r="P21" s="941"/>
      <c r="AK21" s="2029">
        <v>34</v>
      </c>
    </row>
    <row customHeight="1" ht="48.29999999999999">
      <c r="A22" s="2452"/>
      <c r="B22" s="2451" t="s">
        <v>641</v>
      </c>
      <c r="C22" s="2451" t="s">
        <v>642</v>
      </c>
      <c r="D22" s="2450" t="s">
        <v>612</v>
      </c>
      <c r="E22" s="2454" t="s">
        <v>623</v>
      </c>
      <c r="F22" s="2454" t="s">
        <v>623</v>
      </c>
      <c r="H22" s="2419"/>
      <c r="I22" s="2062">
        <v>6</v>
      </c>
      <c r="J22" s="2420" t="s">
        <v>643</v>
      </c>
      <c r="K22" s="2416" t="s">
        <v>578</v>
      </c>
      <c r="L22" s="1125"/>
      <c r="M22" s="955"/>
      <c r="N22" s="941"/>
      <c r="O22" s="1923" t="s">
        <v>644</v>
      </c>
      <c r="P22" s="941"/>
      <c r="AK22" s="2029">
        <v>46</v>
      </c>
    </row>
    <row customHeight="1" ht="19.95">
      <c r="A23" s="2452"/>
      <c r="B23" s="2451" t="s">
        <v>645</v>
      </c>
      <c r="C23" s="2451" t="s">
        <v>646</v>
      </c>
      <c r="D23" s="2450" t="s">
        <v>612</v>
      </c>
      <c r="E23" s="2454" t="s">
        <v>623</v>
      </c>
      <c r="F23" s="2454" t="s">
        <v>623</v>
      </c>
      <c r="H23" s="2419"/>
      <c r="I23" s="2062" t="s">
        <v>647</v>
      </c>
      <c r="J23" s="1922" t="s">
        <v>648</v>
      </c>
      <c r="K23" s="2416" t="s">
        <v>578</v>
      </c>
      <c r="L23" s="1125"/>
      <c r="M23" s="955"/>
      <c r="N23" s="941"/>
      <c r="O23" s="1923" t="s">
        <v>634</v>
      </c>
      <c r="P23" s="941"/>
      <c r="AK23" s="2029">
        <v>19</v>
      </c>
    </row>
    <row customHeight="1" ht="19.95">
      <c r="A24" s="2452"/>
      <c r="B24" s="2451" t="s">
        <v>649</v>
      </c>
      <c r="C24" s="2451" t="s">
        <v>650</v>
      </c>
      <c r="D24" s="2450" t="s">
        <v>612</v>
      </c>
      <c r="E24" s="2454" t="s">
        <v>623</v>
      </c>
      <c r="F24" s="2454" t="s">
        <v>623</v>
      </c>
      <c r="H24" s="2419"/>
      <c r="I24" s="2062" t="s">
        <v>651</v>
      </c>
      <c r="J24" s="1922" t="s">
        <v>652</v>
      </c>
      <c r="K24" s="2416" t="s">
        <v>578</v>
      </c>
      <c r="L24" s="1125"/>
      <c r="M24" s="955"/>
      <c r="N24" s="941"/>
      <c r="O24" s="1923"/>
      <c r="P24" s="941"/>
      <c r="AK24" s="2029">
        <v>19</v>
      </c>
    </row>
    <row customHeight="1" ht="24">
      <c r="A25" s="2452"/>
      <c r="B25" s="2451" t="s">
        <v>653</v>
      </c>
      <c r="C25" s="2451" t="s">
        <v>654</v>
      </c>
      <c r="D25" s="2450" t="s">
        <v>612</v>
      </c>
      <c r="E25" s="2454" t="s">
        <v>623</v>
      </c>
      <c r="F25" s="2454" t="s">
        <v>623</v>
      </c>
      <c r="H25" s="2419"/>
      <c r="I25" s="2062" t="s">
        <v>655</v>
      </c>
      <c r="J25" s="1922" t="s">
        <v>656</v>
      </c>
      <c r="K25" s="2416" t="s">
        <v>578</v>
      </c>
      <c r="L25" s="1125"/>
      <c r="M25" s="955"/>
      <c r="N25" s="941"/>
      <c r="O25" s="1923"/>
      <c r="P25" s="941"/>
      <c r="AK25" s="2029">
        <v>23</v>
      </c>
    </row>
    <row customHeight="1" ht="24">
      <c r="A26" s="2452"/>
      <c r="B26" s="2451" t="s">
        <v>657</v>
      </c>
      <c r="C26" s="2451" t="s">
        <v>658</v>
      </c>
      <c r="D26" s="2450" t="s">
        <v>612</v>
      </c>
      <c r="E26" s="2454" t="s">
        <v>623</v>
      </c>
      <c r="F26" s="2454" t="s">
        <v>623</v>
      </c>
      <c r="H26" s="2419"/>
      <c r="I26" s="2062">
        <v>7</v>
      </c>
      <c r="J26" s="2420" t="s">
        <v>658</v>
      </c>
      <c r="K26" s="2416" t="s">
        <v>659</v>
      </c>
      <c r="L26" s="1125"/>
      <c r="M26" s="955"/>
      <c r="N26" s="941"/>
      <c r="O26" s="1923"/>
      <c r="P26" s="941"/>
      <c r="AK26" s="2029">
        <v>23</v>
      </c>
    </row>
    <row customHeight="1" ht="24">
      <c r="A27" s="2452"/>
      <c r="B27" s="2451" t="s">
        <v>660</v>
      </c>
      <c r="C27" s="2451" t="s">
        <v>661</v>
      </c>
      <c r="D27" s="2450" t="s">
        <v>612</v>
      </c>
      <c r="E27" s="2454" t="s">
        <v>623</v>
      </c>
      <c r="F27" s="2454" t="s">
        <v>623</v>
      </c>
      <c r="H27" s="2419"/>
      <c r="I27" s="2062">
        <v>8</v>
      </c>
      <c r="J27" s="2420" t="s">
        <v>661</v>
      </c>
      <c r="K27" s="2416" t="s">
        <v>584</v>
      </c>
      <c r="L27" s="1125"/>
      <c r="M27" s="955"/>
      <c r="N27" s="941"/>
      <c r="O27" s="1923"/>
      <c r="P27" s="941"/>
      <c r="AK27" s="2029">
        <v>23</v>
      </c>
    </row>
    <row customHeight="1" ht="35.699999999999996">
      <c r="A28" s="2452"/>
      <c r="B28" s="2451" t="s">
        <v>662</v>
      </c>
      <c r="C28" s="2451" t="s">
        <v>663</v>
      </c>
      <c r="D28" s="2450" t="s">
        <v>612</v>
      </c>
      <c r="E28" s="2454" t="s">
        <v>623</v>
      </c>
      <c r="F28" s="2454" t="s">
        <v>623</v>
      </c>
      <c r="H28" s="2419"/>
      <c r="I28" s="2073">
        <v>9</v>
      </c>
      <c r="J28" s="2420" t="s">
        <v>664</v>
      </c>
      <c r="K28" s="2416" t="s">
        <v>555</v>
      </c>
      <c r="L28" s="1125"/>
      <c r="M28" s="955"/>
      <c r="N28" s="941"/>
      <c r="O28" s="1923"/>
      <c r="P28" s="941"/>
      <c r="AK28" s="2029">
        <v>34</v>
      </c>
    </row>
    <row customHeight="1" ht="35.699999999999996">
      <c r="A29" s="2452"/>
      <c r="B29" s="2451" t="s">
        <v>665</v>
      </c>
      <c r="C29" s="2451" t="s">
        <v>666</v>
      </c>
      <c r="D29" s="2450" t="s">
        <v>612</v>
      </c>
      <c r="E29" s="2454" t="s">
        <v>623</v>
      </c>
      <c r="F29" s="2454" t="s">
        <v>623</v>
      </c>
      <c r="H29" s="2419"/>
      <c r="I29" s="2073">
        <v>10</v>
      </c>
      <c r="J29" s="2420" t="s">
        <v>667</v>
      </c>
      <c r="K29" s="2416" t="s">
        <v>555</v>
      </c>
      <c r="L29" s="1125"/>
      <c r="M29" s="955"/>
      <c r="N29" s="941"/>
      <c r="O29" s="1923"/>
      <c r="P29" s="941"/>
      <c r="AK29" s="2029">
        <v>34</v>
      </c>
    </row>
    <row customHeight="1" ht="24">
      <c r="A30" s="2452"/>
      <c r="B30" s="2451" t="s">
        <v>668</v>
      </c>
      <c r="C30" s="2451" t="s">
        <v>669</v>
      </c>
      <c r="D30" s="2450" t="s">
        <v>612</v>
      </c>
      <c r="E30" s="2454" t="s">
        <v>623</v>
      </c>
      <c r="F30" s="2454" t="s">
        <v>623</v>
      </c>
      <c r="H30" s="2419"/>
      <c r="I30" s="2073">
        <v>11</v>
      </c>
      <c r="J30" s="2420" t="s">
        <v>669</v>
      </c>
      <c r="K30" s="2416" t="s">
        <v>585</v>
      </c>
      <c r="L30" s="2467"/>
      <c r="M30" s="2019"/>
      <c r="N30" s="941"/>
      <c r="O30" s="1923"/>
      <c r="P30" s="941"/>
      <c r="AK30" s="2029">
        <v>23</v>
      </c>
    </row>
    <row customHeight="1" ht="24">
      <c r="A31" s="2452"/>
      <c r="B31" s="2451" t="s">
        <v>670</v>
      </c>
      <c r="C31" s="2451" t="s">
        <v>671</v>
      </c>
      <c r="D31" s="2450" t="s">
        <v>612</v>
      </c>
      <c r="E31" s="2454" t="s">
        <v>623</v>
      </c>
      <c r="F31" s="2454" t="s">
        <v>623</v>
      </c>
      <c r="H31" s="2419"/>
      <c r="I31" s="2073">
        <v>12</v>
      </c>
      <c r="J31" s="2420" t="s">
        <v>671</v>
      </c>
      <c r="K31" s="2416" t="s">
        <v>585</v>
      </c>
      <c r="L31" s="2467"/>
      <c r="M31" s="2019"/>
      <c r="N31" s="941"/>
      <c r="O31" s="1923"/>
      <c r="P31" s="941"/>
      <c r="AK31" s="2029">
        <v>23</v>
      </c>
    </row>
    <row customHeight="1" ht="48.29999999999999">
      <c r="A32" s="2452"/>
      <c r="B32" s="2451" t="s">
        <v>672</v>
      </c>
      <c r="C32" s="2451" t="s">
        <v>673</v>
      </c>
      <c r="D32" s="2450" t="s">
        <v>612</v>
      </c>
      <c r="E32" s="2454" t="s">
        <v>623</v>
      </c>
      <c r="F32" s="2454" t="s">
        <v>623</v>
      </c>
      <c r="H32" s="2419"/>
      <c r="I32" s="2073">
        <v>13</v>
      </c>
      <c r="J32" s="2420" t="s">
        <v>674</v>
      </c>
      <c r="K32" s="2416" t="s">
        <v>595</v>
      </c>
      <c r="L32" s="1125"/>
      <c r="M32" s="955"/>
      <c r="N32" s="941"/>
      <c r="O32" s="1923" t="s">
        <v>634</v>
      </c>
      <c r="P32" s="941"/>
      <c r="AK32" s="2029">
        <v>46</v>
      </c>
    </row>
    <row s="20210" customFormat="1" customHeight="1" ht="48.29999999999999">
      <c r="A33" s="2452"/>
      <c r="B33" s="2451" t="s">
        <v>675</v>
      </c>
      <c r="C33" s="2451" t="s">
        <v>676</v>
      </c>
      <c r="D33" s="2450" t="s">
        <v>612</v>
      </c>
      <c r="E33" s="2454" t="s">
        <v>623</v>
      </c>
      <c r="F33" s="2454" t="s">
        <v>623</v>
      </c>
      <c r="G33" s="2034"/>
      <c r="H33" s="2419"/>
      <c r="I33" s="2073">
        <v>14</v>
      </c>
      <c r="J33" s="2432" t="s">
        <v>677</v>
      </c>
      <c r="K33" s="2421" t="s">
        <v>678</v>
      </c>
      <c r="L33" s="1125"/>
      <c r="M33" s="955"/>
      <c r="N33" s="941"/>
      <c r="O33" s="1923" t="s">
        <v>634</v>
      </c>
      <c r="P33" s="941"/>
      <c r="Q33" s="2034"/>
      <c r="R33" s="2034"/>
      <c r="W33" s="2034"/>
      <c r="Z33" s="942"/>
      <c r="AF33" s="2030"/>
      <c r="AG33" s="2030"/>
      <c r="AH33" s="2030"/>
      <c r="AI33" s="2030"/>
      <c r="AJ33" s="2030"/>
      <c r="AK33" s="1764">
        <v>46</v>
      </c>
    </row>
    <row customHeight="1" ht="108">
      <c r="A34" s="2452"/>
      <c r="B34" s="2451" t="s">
        <v>679</v>
      </c>
      <c r="C34" s="2451" t="s">
        <v>680</v>
      </c>
      <c r="D34" s="2450" t="s">
        <v>622</v>
      </c>
      <c r="E34" s="2454" t="s">
        <v>623</v>
      </c>
      <c r="F34" s="2454" t="s">
        <v>623</v>
      </c>
      <c r="G34" s="2034" t="s">
        <v>583</v>
      </c>
      <c r="H34" s="2419"/>
      <c r="I34" s="2430">
        <v>15</v>
      </c>
      <c r="J34" s="2431" t="s">
        <v>681</v>
      </c>
      <c r="K34" s="2416" t="s">
        <v>301</v>
      </c>
      <c r="L34" s="783"/>
      <c r="M34" s="1562"/>
      <c r="N34" s="941"/>
      <c r="O34" s="1923" t="s">
        <v>626</v>
      </c>
      <c r="P34" s="941"/>
      <c r="AK34" s="2029">
        <v>103</v>
      </c>
    </row>
    <row s="20729"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20729"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20729"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20729"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20729"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20729"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20729"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20729"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20729"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20729"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20729"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20729"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20729"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20729"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20729"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20729"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20729"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20729"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20729"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20729"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20729"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20729"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20729"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20729"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20729"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20729"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20729"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20729"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20729"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20729"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20729"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20729"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20729"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20729"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20729"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20729"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20729"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20729"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20729"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20729"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20729"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20729"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20729"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20729"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20729"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20729"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20729"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20729"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20729"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20729"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20729"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20729"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20729"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20729"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20729"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20729"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20729"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20729"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20729"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20729"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20729"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20729"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20729"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20729"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20729"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20729"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20729"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20729"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20729"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20729"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20729"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20729"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20729"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20729"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20729"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20729"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20729"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20729"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20729"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20729"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20729"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20729"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20729"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20729"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20729"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20729"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20729"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20729"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20729"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20729"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20729"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20729"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20729"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20729"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20729"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20729"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20729"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20729"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20729"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20729"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20729"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20729"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20729"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20729"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20729"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20729"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20729"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20729"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20729"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20729"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20729"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20729"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20729"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20729"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20729"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20729"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20729"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20729"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20729"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20729"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20729"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20729"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20729"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20729"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20729"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20729"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20729"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20729"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20729"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20729"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20729"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20729"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20729"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20729"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20729"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20729"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20729"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20729"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20729"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20729"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20729"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20729"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20729"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20729"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20729"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20729"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20729"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20729"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20729"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20729"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20729"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20729"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20729"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20729"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20729"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82</v>
      </c>
      <c r="B204" s="1385" t="s">
        <v>146</v>
      </c>
      <c r="C204" s="1385" t="s">
        <v>146</v>
      </c>
      <c r="D204" s="1385" t="s">
        <v>146</v>
      </c>
      <c r="E204" s="1385" t="s">
        <v>146</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F31DB-C563-6042-E585-0FB799BB101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133" width="10.57421875" hidden="1"/>
    <col min="5" max="5" style="20975" width="9.140625" hidden="1" customWidth="1"/>
    <col min="6" max="7" style="20210" width="9.140625" hidden="1" customWidth="1"/>
    <col min="8" max="8" style="20976" width="3.00390625" customWidth="1"/>
    <col min="9" max="9" style="20133" width="6.00390625" customWidth="1"/>
    <col min="10" max="10" style="20133" width="63.00390625" customWidth="1"/>
    <col min="11" max="11" style="20133" width="9.00390625" customWidth="1"/>
    <col min="12" max="12" style="20133" width="39.00390625" customWidth="1"/>
    <col min="13" max="13" style="20133" width="89.00390625" customWidth="1"/>
    <col min="14" max="14" style="20133" width="10.00390625" customWidth="1"/>
    <col min="15" max="16" style="20300" width="10.00390625" customWidth="1"/>
    <col min="17" max="22" style="20133" width="10.00390625" customWidth="1"/>
    <col min="23" max="23" style="20133" width="10.57421875" hidden="1"/>
  </cols>
  <sheetData>
    <row customHeight="1" ht="22.5" hidden="1">
      <c r="S1" s="653"/>
      <c r="T1" s="653"/>
      <c r="V1" s="653"/>
      <c r="W1" s="2029" t="s">
        <v>14</v>
      </c>
    </row>
    <row customHeight="1" ht="22.5" hidden="1">
      <c r="B2" s="2451" t="s">
        <v>682</v>
      </c>
      <c r="C2" s="2451" t="s">
        <v>683</v>
      </c>
      <c r="D2" s="2450" t="s">
        <v>622</v>
      </c>
      <c r="E2" s="2456">
        <f>I2-3</f>
        <v>-3</v>
      </c>
      <c r="F2" s="2456">
        <f>J2</f>
        <v>0</v>
      </c>
      <c r="H2" s="2128" t="s">
        <v>684</v>
      </c>
      <c r="I2" s="2422"/>
      <c r="J2" s="2080"/>
      <c r="K2" s="2416" t="s">
        <v>301</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685</v>
      </c>
      <c r="J5" s="2646"/>
      <c r="K5" s="2646"/>
      <c r="L5" s="2646"/>
      <c r="M5" s="664"/>
      <c r="W5" s="2029">
        <v>48</v>
      </c>
    </row>
    <row customHeight="1" ht="18">
      <c r="H6" s="774"/>
      <c r="I6" s="2647" t="str">
        <f>IF(org=0,"Не определено",org)</f>
        <v>АО "ДГК"</v>
      </c>
      <c r="J6" s="2647"/>
      <c r="K6" s="2647"/>
      <c r="L6" s="2647"/>
      <c r="M6" s="664"/>
      <c r="W6" s="2029">
        <v>17</v>
      </c>
    </row>
    <row customHeight="1" ht="14.699999999999998">
      <c r="H7" s="774"/>
      <c r="I7" s="855"/>
      <c r="J7" s="861"/>
      <c r="K7" s="861"/>
      <c r="L7" s="1150"/>
      <c r="M7" s="591"/>
      <c r="W7" s="2029">
        <v>14</v>
      </c>
    </row>
    <row customHeight="1" ht="14.699999999999998">
      <c r="H8" s="774"/>
      <c r="I8" s="2784" t="s">
        <v>295</v>
      </c>
      <c r="J8" s="2785"/>
      <c r="K8" s="2785"/>
      <c r="L8" s="2786"/>
      <c r="M8" s="2787" t="s">
        <v>296</v>
      </c>
      <c r="W8" s="2029">
        <v>14</v>
      </c>
    </row>
    <row customHeight="1" ht="35.699999999999996">
      <c r="E9" s="2449" t="s">
        <v>613</v>
      </c>
      <c r="F9" s="2449" t="s">
        <v>619</v>
      </c>
      <c r="H9" s="774"/>
      <c r="I9" s="2423" t="s">
        <v>88</v>
      </c>
      <c r="J9" s="2424" t="s">
        <v>297</v>
      </c>
      <c r="K9" s="2462" t="s">
        <v>561</v>
      </c>
      <c r="L9" s="2463" t="s">
        <v>298</v>
      </c>
      <c r="M9" s="2787"/>
      <c r="W9" s="2029">
        <v>34</v>
      </c>
    </row>
    <row customHeight="1" ht="35.699999999999996">
      <c r="B10" s="2451" t="s">
        <v>686</v>
      </c>
      <c r="C10" s="2451" t="s">
        <v>687</v>
      </c>
      <c r="D10" s="2450" t="s">
        <v>622</v>
      </c>
      <c r="E10" s="2454" t="s">
        <v>623</v>
      </c>
      <c r="F10" s="2454" t="s">
        <v>623</v>
      </c>
      <c r="H10" s="774"/>
      <c r="I10" s="2422" t="s">
        <v>106</v>
      </c>
      <c r="J10" s="2284" t="s">
        <v>688</v>
      </c>
      <c r="K10" s="2416" t="s">
        <v>301</v>
      </c>
      <c r="L10" s="1216"/>
      <c r="M10" s="695" t="s">
        <v>689</v>
      </c>
      <c r="W10" s="2029">
        <v>34</v>
      </c>
    </row>
    <row customHeight="1" ht="50.25">
      <c r="B11" s="2451" t="s">
        <v>690</v>
      </c>
      <c r="C11" s="2451" t="s">
        <v>691</v>
      </c>
      <c r="D11" s="2450" t="s">
        <v>622</v>
      </c>
      <c r="E11" s="2454" t="s">
        <v>623</v>
      </c>
      <c r="F11" s="2454" t="s">
        <v>623</v>
      </c>
      <c r="H11" s="774"/>
      <c r="I11" s="2422" t="s">
        <v>107</v>
      </c>
      <c r="J11" s="2284" t="s">
        <v>692</v>
      </c>
      <c r="K11" s="2416" t="s">
        <v>301</v>
      </c>
      <c r="L11" s="1216"/>
      <c r="M11" s="695" t="s">
        <v>689</v>
      </c>
      <c r="W11" s="2029">
        <v>48</v>
      </c>
    </row>
    <row customHeight="1" ht="48.29999999999999">
      <c r="B12" s="2451" t="s">
        <v>693</v>
      </c>
      <c r="C12" s="2451" t="s">
        <v>694</v>
      </c>
      <c r="D12" s="2450" t="s">
        <v>622</v>
      </c>
      <c r="E12" s="2454" t="s">
        <v>623</v>
      </c>
      <c r="F12" s="2454" t="s">
        <v>623</v>
      </c>
      <c r="H12" s="2086"/>
      <c r="I12" s="2422" t="s">
        <v>90</v>
      </c>
      <c r="J12" s="2429" t="s">
        <v>695</v>
      </c>
      <c r="K12" s="2416" t="s">
        <v>301</v>
      </c>
      <c r="L12" s="1216"/>
      <c r="M12" s="695" t="s">
        <v>696</v>
      </c>
      <c r="N12" s="2022"/>
      <c r="P12" s="2029"/>
      <c r="W12" s="2029">
        <v>46</v>
      </c>
    </row>
    <row customHeight="1" ht="14.699999999999998">
      <c r="E13" s="741"/>
      <c r="H13" s="774"/>
      <c r="I13" s="745"/>
      <c r="J13" s="1049" t="s">
        <v>697</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145</v>
      </c>
      <c r="F16" s="2453" t="s">
        <v>145</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A84D1-73D8-D127-F271-B9CAA7D3BAB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1395" width="10.7109375" hidden="1" customWidth="1"/>
    <col min="2" max="2" style="20210" width="16.8515625" hidden="1" customWidth="1"/>
    <col min="3" max="3" style="20211" width="5.57421875" hidden="1" customWidth="1"/>
    <col min="4" max="4" style="20133" width="3.00390625" customWidth="1"/>
    <col min="5" max="5" style="20133" width="7.00390625" customWidth="1"/>
    <col min="6" max="6" style="20133" width="56.00390625" customWidth="1"/>
    <col min="7" max="7" style="20133" width="10.00390625" customWidth="1"/>
    <col min="8" max="8" style="20133" width="40.7109375" hidden="1" customWidth="1"/>
    <col min="9" max="9" style="20133" width="40.00390625" customWidth="1"/>
    <col min="10" max="10" style="20133" width="102.00390625" customWidth="1"/>
    <col min="11" max="11" style="20210" width="9.00390625" customWidth="1"/>
    <col min="12" max="12" style="20211" width="5.00390625" customWidth="1"/>
    <col min="13" max="13" style="20211" width="3.00390625" customWidth="1"/>
    <col min="14" max="17" style="20210" width="3.00390625" customWidth="1"/>
    <col min="18" max="18" style="20211" width="10.00390625" customWidth="1"/>
    <col min="19" max="19" style="20210" width="34.00390625" customWidth="1"/>
    <col min="20" max="20" style="20210" width="9.00390625" customWidth="1"/>
    <col min="21" max="21" style="21396" width="8.00390625" customWidth="1"/>
    <col min="22" max="26" style="20210" width="8.00390625" customWidth="1"/>
    <col min="27" max="31" style="20097" width="8.00390625" customWidth="1"/>
    <col min="32" max="32" style="20133" width="10.421875" hidden="1" customWidth="1"/>
  </cols>
  <sheetData>
    <row s="20210" customFormat="1" customHeight="1" ht="22.5" hidden="1">
      <c r="A1" s="1385"/>
      <c r="C1" s="2034"/>
      <c r="D1" s="935"/>
      <c r="H1" s="1558">
        <v>4</v>
      </c>
      <c r="I1" s="1558">
        <v>4</v>
      </c>
      <c r="L1" s="2034"/>
      <c r="M1" s="2034"/>
      <c r="R1" s="2034"/>
      <c r="AF1" s="1558" t="s">
        <v>14</v>
      </c>
    </row>
    <row s="20210" customFormat="1" customHeight="1" ht="22.5" hidden="1">
      <c r="A2" s="1385"/>
      <c r="C2" s="2034"/>
      <c r="D2" s="936"/>
      <c r="E2" s="2035"/>
      <c r="F2" s="938"/>
      <c r="G2" s="2037" t="s">
        <v>547</v>
      </c>
      <c r="H2" s="939"/>
      <c r="I2" s="939"/>
      <c r="J2" s="940" t="s">
        <v>698</v>
      </c>
      <c r="K2" s="941"/>
      <c r="L2" s="2034"/>
      <c r="M2" s="2034"/>
      <c r="R2" s="2034"/>
      <c r="U2" s="942"/>
      <c r="AA2" s="2030"/>
      <c r="AB2" s="2030"/>
      <c r="AC2" s="2030"/>
      <c r="AD2" s="2030"/>
      <c r="AE2" s="2030"/>
      <c r="AF2" s="1558">
        <v>0</v>
      </c>
    </row>
    <row customHeight="1" ht="11.25" hidden="1">
      <c r="AF3" s="2029">
        <v>0</v>
      </c>
    </row>
    <row s="20097"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699</v>
      </c>
      <c r="F6" s="2705"/>
      <c r="G6" s="2705"/>
      <c r="H6" s="2705"/>
      <c r="I6" s="2705"/>
      <c r="J6" s="954"/>
      <c r="AF6" s="2029">
        <v>30</v>
      </c>
    </row>
    <row customHeight="1" ht="11.549999999999999">
      <c r="E7" s="2647" t="str">
        <f>IF(org=0,"Не определено",org)</f>
        <v>АО "ДГК"</v>
      </c>
      <c r="F7" s="2647"/>
      <c r="G7" s="2647"/>
      <c r="H7" s="2647"/>
      <c r="I7" s="2647"/>
      <c r="AF7" s="2029">
        <v>11</v>
      </c>
    </row>
    <row customHeight="1" ht="11.549999999999999">
      <c r="E8" s="1533"/>
      <c r="F8" s="1533"/>
      <c r="G8" s="1533"/>
      <c r="H8" s="1533"/>
      <c r="I8" s="1533"/>
      <c r="AF8" s="2029">
        <v>11</v>
      </c>
    </row>
    <row s="20211" customFormat="1" customHeight="1" ht="4.2">
      <c r="A9" s="1565"/>
      <c r="D9" s="2040"/>
      <c r="H9" s="1287"/>
      <c r="I9" s="1287" t="s">
        <v>114</v>
      </c>
      <c r="AF9" s="2034">
        <v>4</v>
      </c>
    </row>
    <row customHeight="1" ht="11.549999999999999">
      <c r="E10" s="1109"/>
      <c r="F10" s="2765" t="s">
        <v>102</v>
      </c>
      <c r="G10" s="2766"/>
      <c r="H10" s="1950" t="str">
        <f>IF(H9="","",INDEX(DIFFERENTIATION_UNMERGE_VD,MATCH(H9,DIFFERENTIATION_ID_DIFF,0)))</f>
        <v/>
      </c>
      <c r="I10" s="1950">
        <f>IF(I9="","",INDEX(DIFFERENTIATION_UNMERGE_VD,MATCH(I9,DIFFERENTIATION_ID_DIFF,0)))</f>
        <v>0</v>
      </c>
      <c r="J10" s="2525"/>
      <c r="AF10" s="2029">
        <v>11</v>
      </c>
    </row>
    <row customHeight="1" ht="11.549999999999999">
      <c r="E11" s="1109"/>
      <c r="F11" s="2765" t="s">
        <v>559</v>
      </c>
      <c r="G11" s="2766"/>
      <c r="H11" s="1950" t="str">
        <f>IF(H9="","",INDEX(DIFFERENTIATION_UNMERGE_AREA,MATCH(H9,DIFFERENTIATION_ID_DIFF,0)))</f>
        <v/>
      </c>
      <c r="I11" s="1950" t="str">
        <f>IF(I9="","",INDEX(DIFFERENTIATION_UNMERGE_AREA,MATCH(I9,DIFFERENTIATION_ID_DIFF,0)))</f>
        <v/>
      </c>
      <c r="J11" s="2525"/>
      <c r="AF11" s="2029">
        <v>11</v>
      </c>
    </row>
    <row customHeight="1" ht="1.05">
      <c r="E12" s="2060"/>
      <c r="F12" s="2788" t="s">
        <v>560</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295</v>
      </c>
      <c r="F13" s="2768"/>
      <c r="G13" s="2768"/>
      <c r="H13" s="1949"/>
      <c r="I13" s="1949"/>
      <c r="J13" s="2525"/>
      <c r="AF13" s="2029">
        <v>11</v>
      </c>
    </row>
    <row customHeight="1" ht="24">
      <c r="E14" s="2037" t="s">
        <v>88</v>
      </c>
      <c r="F14" s="2032" t="s">
        <v>297</v>
      </c>
      <c r="G14" s="2032" t="s">
        <v>561</v>
      </c>
      <c r="H14" s="2032" t="s">
        <v>298</v>
      </c>
      <c r="I14" s="2032" t="s">
        <v>298</v>
      </c>
      <c r="J14" s="2525"/>
      <c r="AF14" s="2029">
        <v>23</v>
      </c>
    </row>
    <row customHeight="1" ht="19.95">
      <c r="D15" s="2036"/>
      <c r="E15" s="2028" t="s">
        <v>106</v>
      </c>
      <c r="F15" s="1105" t="s">
        <v>700</v>
      </c>
      <c r="G15" s="2044" t="s">
        <v>547</v>
      </c>
      <c r="H15" s="955"/>
      <c r="I15" s="955"/>
      <c r="J15" s="687" t="s">
        <v>701</v>
      </c>
      <c r="K15" s="941" t="s">
        <v>625</v>
      </c>
      <c r="AF15" s="2029">
        <v>19</v>
      </c>
    </row>
    <row customHeight="1" ht="35.699999999999996">
      <c r="D16" s="2036"/>
      <c r="E16" s="2028" t="s">
        <v>107</v>
      </c>
      <c r="F16" s="1105" t="s">
        <v>702</v>
      </c>
      <c r="G16" s="2044" t="s">
        <v>547</v>
      </c>
      <c r="H16" s="956">
        <f>SUM(H17,H20:H32)</f>
        <v>0</v>
      </c>
      <c r="I16" s="956">
        <f>SUM(I17,I20,I23,I26,I29:I32)</f>
        <v>0</v>
      </c>
      <c r="J16" s="687" t="s">
        <v>703</v>
      </c>
      <c r="K16" s="941" t="s">
        <v>625</v>
      </c>
      <c r="AF16" s="2029">
        <v>34</v>
      </c>
    </row>
    <row customHeight="1" ht="19.95">
      <c r="D17" s="2036"/>
      <c r="E17" s="2062" t="s">
        <v>704</v>
      </c>
      <c r="F17" s="1352" t="s">
        <v>705</v>
      </c>
      <c r="G17" s="2041" t="s">
        <v>547</v>
      </c>
      <c r="H17" s="955"/>
      <c r="I17" s="955"/>
      <c r="J17" s="687" t="s">
        <v>706</v>
      </c>
      <c r="K17" s="941"/>
      <c r="AF17" s="2029">
        <v>19</v>
      </c>
    </row>
    <row customHeight="1" ht="24">
      <c r="D18" s="2036"/>
      <c r="E18" s="2062" t="s">
        <v>707</v>
      </c>
      <c r="F18" s="2048" t="s">
        <v>708</v>
      </c>
      <c r="G18" s="2041" t="s">
        <v>547</v>
      </c>
      <c r="H18" s="955"/>
      <c r="I18" s="955"/>
      <c r="J18" s="687" t="s">
        <v>709</v>
      </c>
      <c r="K18" s="941"/>
      <c r="AF18" s="2029">
        <v>23</v>
      </c>
    </row>
    <row customHeight="1" ht="35.699999999999996">
      <c r="D19" s="2036"/>
      <c r="E19" s="2062" t="s">
        <v>710</v>
      </c>
      <c r="F19" s="2048" t="s">
        <v>711</v>
      </c>
      <c r="G19" s="2041" t="s">
        <v>547</v>
      </c>
      <c r="H19" s="955"/>
      <c r="I19" s="955"/>
      <c r="J19" s="687"/>
      <c r="K19" s="941"/>
      <c r="AF19" s="2029">
        <v>34</v>
      </c>
    </row>
    <row customHeight="1" ht="19.95">
      <c r="D20" s="2036"/>
      <c r="E20" s="2062" t="s">
        <v>302</v>
      </c>
      <c r="F20" s="1352" t="s">
        <v>712</v>
      </c>
      <c r="G20" s="2041" t="s">
        <v>547</v>
      </c>
      <c r="H20" s="955"/>
      <c r="I20" s="955"/>
      <c r="J20" s="687" t="s">
        <v>713</v>
      </c>
      <c r="K20" s="941"/>
      <c r="AF20" s="2029">
        <v>19</v>
      </c>
    </row>
    <row customHeight="1" ht="19.95">
      <c r="D21" s="2036"/>
      <c r="E21" s="2062" t="s">
        <v>714</v>
      </c>
      <c r="F21" s="2048" t="s">
        <v>715</v>
      </c>
      <c r="G21" s="2041" t="s">
        <v>547</v>
      </c>
      <c r="H21" s="955"/>
      <c r="I21" s="955"/>
      <c r="J21" s="687"/>
      <c r="K21" s="941"/>
      <c r="AF21" s="2029">
        <v>19</v>
      </c>
    </row>
    <row customHeight="1" ht="19.95">
      <c r="D22" s="2036"/>
      <c r="E22" s="2062" t="s">
        <v>716</v>
      </c>
      <c r="F22" s="2048" t="s">
        <v>717</v>
      </c>
      <c r="G22" s="2041" t="s">
        <v>547</v>
      </c>
      <c r="H22" s="955"/>
      <c r="I22" s="955"/>
      <c r="J22" s="687"/>
      <c r="K22" s="941"/>
      <c r="AF22" s="2029">
        <v>19</v>
      </c>
    </row>
    <row customHeight="1" ht="24">
      <c r="D23" s="2036"/>
      <c r="E23" s="2062" t="s">
        <v>305</v>
      </c>
      <c r="F23" s="1352" t="s">
        <v>718</v>
      </c>
      <c r="G23" s="2041" t="s">
        <v>547</v>
      </c>
      <c r="H23" s="955"/>
      <c r="I23" s="955"/>
      <c r="J23" s="687" t="s">
        <v>719</v>
      </c>
      <c r="K23" s="941"/>
      <c r="AF23" s="2029">
        <v>23</v>
      </c>
    </row>
    <row customHeight="1" ht="19.95">
      <c r="D24" s="2036"/>
      <c r="E24" s="2062" t="s">
        <v>720</v>
      </c>
      <c r="F24" s="2048" t="s">
        <v>721</v>
      </c>
      <c r="G24" s="2041" t="s">
        <v>547</v>
      </c>
      <c r="H24" s="955"/>
      <c r="I24" s="955"/>
      <c r="J24" s="687"/>
      <c r="K24" s="941"/>
      <c r="AF24" s="2029">
        <v>19</v>
      </c>
    </row>
    <row customHeight="1" ht="35.699999999999996">
      <c r="D25" s="2036"/>
      <c r="E25" s="2062" t="s">
        <v>722</v>
      </c>
      <c r="F25" s="2048" t="s">
        <v>723</v>
      </c>
      <c r="G25" s="2041" t="s">
        <v>547</v>
      </c>
      <c r="H25" s="955"/>
      <c r="I25" s="955"/>
      <c r="J25" s="687"/>
      <c r="K25" s="941"/>
      <c r="AF25" s="2029">
        <v>34</v>
      </c>
    </row>
    <row customHeight="1" ht="24">
      <c r="D26" s="2036"/>
      <c r="E26" s="2062" t="s">
        <v>724</v>
      </c>
      <c r="F26" s="1352" t="s">
        <v>725</v>
      </c>
      <c r="G26" s="2041" t="s">
        <v>547</v>
      </c>
      <c r="H26" s="955"/>
      <c r="I26" s="955"/>
      <c r="J26" s="687" t="s">
        <v>726</v>
      </c>
      <c r="K26" s="941"/>
      <c r="AF26" s="2029">
        <v>23</v>
      </c>
    </row>
    <row customHeight="1" ht="19.95">
      <c r="D27" s="2036"/>
      <c r="E27" s="2073" t="s">
        <v>727</v>
      </c>
      <c r="F27" s="2048" t="s">
        <v>728</v>
      </c>
      <c r="G27" s="2052" t="s">
        <v>547</v>
      </c>
      <c r="H27" s="2074"/>
      <c r="I27" s="2074"/>
      <c r="J27" s="687"/>
      <c r="K27" s="941"/>
      <c r="AF27" s="2029">
        <v>19</v>
      </c>
    </row>
    <row customHeight="1" ht="19.95">
      <c r="D28" s="2036"/>
      <c r="E28" s="2073" t="s">
        <v>729</v>
      </c>
      <c r="F28" s="2048" t="s">
        <v>730</v>
      </c>
      <c r="G28" s="2052" t="s">
        <v>547</v>
      </c>
      <c r="H28" s="2074"/>
      <c r="I28" s="2074"/>
      <c r="J28" s="687"/>
      <c r="K28" s="941"/>
      <c r="AF28" s="2029">
        <v>19</v>
      </c>
    </row>
    <row customHeight="1" ht="19.95">
      <c r="D29" s="2036"/>
      <c r="E29" s="2073" t="s">
        <v>731</v>
      </c>
      <c r="F29" s="1352" t="s">
        <v>732</v>
      </c>
      <c r="G29" s="2052" t="s">
        <v>547</v>
      </c>
      <c r="H29" s="2074"/>
      <c r="I29" s="2074"/>
      <c r="J29" s="687"/>
      <c r="K29" s="941"/>
      <c r="AF29" s="2029">
        <v>19</v>
      </c>
    </row>
    <row customHeight="1" ht="19.95">
      <c r="D30" s="2036"/>
      <c r="E30" s="2073" t="s">
        <v>733</v>
      </c>
      <c r="F30" s="1352" t="s">
        <v>734</v>
      </c>
      <c r="G30" s="2052" t="s">
        <v>547</v>
      </c>
      <c r="H30" s="2074"/>
      <c r="I30" s="2074"/>
      <c r="J30" s="687"/>
      <c r="K30" s="941"/>
      <c r="AF30" s="2029">
        <v>19</v>
      </c>
    </row>
    <row customHeight="1" ht="19.95">
      <c r="D31" s="2036"/>
      <c r="E31" s="2073" t="s">
        <v>735</v>
      </c>
      <c r="F31" s="1352" t="s">
        <v>736</v>
      </c>
      <c r="G31" s="2052" t="s">
        <v>547</v>
      </c>
      <c r="H31" s="2074"/>
      <c r="I31" s="2074"/>
      <c r="J31" s="687"/>
      <c r="K31" s="941"/>
      <c r="AF31" s="2029">
        <v>19</v>
      </c>
    </row>
    <row s="20210" customFormat="1" customHeight="1" ht="35.699999999999996">
      <c r="A32" s="1385"/>
      <c r="C32" s="2034"/>
      <c r="D32" s="2036"/>
      <c r="E32" s="2073" t="s">
        <v>737</v>
      </c>
      <c r="F32" s="1352" t="s">
        <v>738</v>
      </c>
      <c r="G32" s="2042" t="s">
        <v>547</v>
      </c>
      <c r="H32" s="977">
        <f>SUM(H33:H34)</f>
        <v>0</v>
      </c>
      <c r="I32" s="977">
        <f>SUM(I33:I34)</f>
        <v>0</v>
      </c>
      <c r="J32" s="687" t="s">
        <v>739</v>
      </c>
      <c r="K32" s="941"/>
      <c r="L32" s="2034"/>
      <c r="M32" s="2034"/>
      <c r="R32" s="2034"/>
      <c r="U32" s="942"/>
      <c r="AA32" s="2030"/>
      <c r="AB32" s="2030"/>
      <c r="AC32" s="2030"/>
      <c r="AD32" s="2030"/>
      <c r="AE32" s="2030"/>
      <c r="AF32" s="1558">
        <v>34</v>
      </c>
    </row>
    <row s="20211" customFormat="1" customHeight="1" ht="1.05">
      <c r="A33" s="1565"/>
      <c r="D33" s="946"/>
      <c r="E33" s="1200" t="str">
        <f>E32&amp;".0"</f>
        <v>2.8.0</v>
      </c>
      <c r="F33" s="1389"/>
      <c r="G33" s="949"/>
      <c r="H33" s="1390"/>
      <c r="I33" s="1390"/>
      <c r="J33" s="1391"/>
      <c r="AF33" s="2034">
        <v>1</v>
      </c>
    </row>
    <row s="20210" customFormat="1" customHeight="1" ht="19.95">
      <c r="A34" s="1385"/>
      <c r="C34" s="2034"/>
      <c r="D34" s="2031"/>
      <c r="E34" s="968"/>
      <c r="F34" s="2064" t="s">
        <v>572</v>
      </c>
      <c r="G34" s="970"/>
      <c r="H34" s="971"/>
      <c r="I34" s="971"/>
      <c r="J34" s="699" t="s">
        <v>740</v>
      </c>
      <c r="K34" s="941"/>
      <c r="L34" s="2034"/>
      <c r="M34" s="2034"/>
      <c r="R34" s="2034"/>
      <c r="U34" s="942"/>
      <c r="AA34" s="2030"/>
      <c r="AB34" s="2030"/>
      <c r="AC34" s="2030"/>
      <c r="AD34" s="2030"/>
      <c r="AE34" s="2030"/>
      <c r="AF34" s="1558">
        <v>19</v>
      </c>
    </row>
    <row customHeight="1" ht="60">
      <c r="D35" s="2036"/>
      <c r="E35" s="2073" t="s">
        <v>741</v>
      </c>
      <c r="F35" s="1352" t="s">
        <v>742</v>
      </c>
      <c r="G35" s="2052" t="s">
        <v>547</v>
      </c>
      <c r="H35" s="2074"/>
      <c r="I35" s="2074"/>
      <c r="J35" s="687" t="s">
        <v>743</v>
      </c>
      <c r="K35" s="941"/>
      <c r="AF35" s="2029">
        <v>57</v>
      </c>
    </row>
    <row s="20210" customFormat="1" customHeight="1" ht="24">
      <c r="A36" s="1387" t="s">
        <v>573</v>
      </c>
      <c r="C36" s="2034"/>
      <c r="D36" s="2036"/>
      <c r="E36" s="2062" t="s">
        <v>90</v>
      </c>
      <c r="F36" s="1105" t="s">
        <v>744</v>
      </c>
      <c r="G36" s="2041" t="s">
        <v>547</v>
      </c>
      <c r="H36" s="955"/>
      <c r="I36" s="955"/>
      <c r="J36" s="687" t="s">
        <v>745</v>
      </c>
      <c r="K36" s="941"/>
      <c r="L36" s="2034"/>
      <c r="M36" s="2034"/>
      <c r="R36" s="2034"/>
      <c r="U36" s="942"/>
      <c r="AA36" s="2030"/>
      <c r="AB36" s="2030"/>
      <c r="AC36" s="2030"/>
      <c r="AD36" s="2030"/>
      <c r="AE36" s="2030"/>
      <c r="AF36" s="1558">
        <v>23</v>
      </c>
    </row>
    <row s="20210" customFormat="1" customHeight="1" ht="35.699999999999996">
      <c r="A37" s="1387"/>
      <c r="C37" s="2034"/>
      <c r="D37" s="2036"/>
      <c r="E37" s="2062" t="s">
        <v>319</v>
      </c>
      <c r="F37" s="1352" t="s">
        <v>746</v>
      </c>
      <c r="G37" s="2052"/>
      <c r="H37" s="955"/>
      <c r="I37" s="955"/>
      <c r="J37" s="687"/>
      <c r="K37" s="941"/>
      <c r="L37" s="2034"/>
      <c r="M37" s="2034"/>
      <c r="R37" s="2034"/>
      <c r="U37" s="942"/>
      <c r="AA37" s="2030"/>
      <c r="AB37" s="2030"/>
      <c r="AC37" s="2030"/>
      <c r="AD37" s="2030"/>
      <c r="AE37" s="2030"/>
      <c r="AF37" s="1558">
        <v>34</v>
      </c>
    </row>
    <row s="20210" customFormat="1" customHeight="1" ht="19.95">
      <c r="A38" s="1385"/>
      <c r="C38" s="2034"/>
      <c r="D38" s="973"/>
      <c r="E38" s="2062" t="s">
        <v>91</v>
      </c>
      <c r="F38" s="1105" t="s">
        <v>747</v>
      </c>
      <c r="G38" s="2041" t="s">
        <v>547</v>
      </c>
      <c r="H38" s="955"/>
      <c r="I38" s="955"/>
      <c r="J38" s="687" t="s">
        <v>748</v>
      </c>
      <c r="K38" s="941"/>
      <c r="L38" s="2034"/>
      <c r="M38" s="2034"/>
      <c r="R38" s="2034"/>
      <c r="U38" s="942"/>
      <c r="AA38" s="2030"/>
      <c r="AB38" s="2030"/>
      <c r="AC38" s="2030"/>
      <c r="AD38" s="2030"/>
      <c r="AE38" s="2030"/>
      <c r="AF38" s="1558">
        <v>19</v>
      </c>
    </row>
    <row s="20210" customFormat="1" customHeight="1" ht="24">
      <c r="A39" s="1385"/>
      <c r="C39" s="2034"/>
      <c r="D39" s="973"/>
      <c r="E39" s="2062" t="s">
        <v>749</v>
      </c>
      <c r="F39" s="1352" t="s">
        <v>750</v>
      </c>
      <c r="G39" s="2052" t="s">
        <v>547</v>
      </c>
      <c r="H39" s="955"/>
      <c r="I39" s="955"/>
      <c r="J39" s="687" t="s">
        <v>751</v>
      </c>
      <c r="K39" s="941"/>
      <c r="L39" s="2034"/>
      <c r="M39" s="2034"/>
      <c r="R39" s="2034"/>
      <c r="U39" s="942"/>
      <c r="AA39" s="2030"/>
      <c r="AB39" s="2030"/>
      <c r="AC39" s="2030"/>
      <c r="AD39" s="2030"/>
      <c r="AE39" s="2030"/>
      <c r="AF39" s="1558">
        <v>23</v>
      </c>
    </row>
    <row s="20210" customFormat="1" customHeight="1" ht="24">
      <c r="A40" s="1385"/>
      <c r="C40" s="2034"/>
      <c r="D40" s="2036"/>
      <c r="E40" s="2062" t="s">
        <v>752</v>
      </c>
      <c r="F40" s="2048" t="s">
        <v>753</v>
      </c>
      <c r="G40" s="2041" t="s">
        <v>547</v>
      </c>
      <c r="H40" s="955"/>
      <c r="I40" s="955"/>
      <c r="J40" s="687" t="s">
        <v>754</v>
      </c>
      <c r="K40" s="941"/>
      <c r="L40" s="2034"/>
      <c r="M40" s="2034"/>
      <c r="R40" s="2034"/>
      <c r="U40" s="942"/>
      <c r="AA40" s="2030"/>
      <c r="AB40" s="2030"/>
      <c r="AC40" s="2030"/>
      <c r="AD40" s="2030"/>
      <c r="AE40" s="2030"/>
      <c r="AF40" s="1558">
        <v>23</v>
      </c>
    </row>
    <row s="20210" customFormat="1" customHeight="1" ht="24">
      <c r="A41" s="1385"/>
      <c r="C41" s="2034"/>
      <c r="D41" s="2036"/>
      <c r="E41" s="2062" t="s">
        <v>755</v>
      </c>
      <c r="F41" s="2048" t="s">
        <v>756</v>
      </c>
      <c r="G41" s="2041" t="s">
        <v>547</v>
      </c>
      <c r="H41" s="955"/>
      <c r="I41" s="955"/>
      <c r="J41" s="687" t="s">
        <v>757</v>
      </c>
      <c r="K41" s="941"/>
      <c r="L41" s="2034"/>
      <c r="M41" s="2034"/>
      <c r="R41" s="2034"/>
      <c r="U41" s="942"/>
      <c r="AA41" s="2030"/>
      <c r="AB41" s="2030"/>
      <c r="AC41" s="2030"/>
      <c r="AD41" s="2030"/>
      <c r="AE41" s="2030"/>
      <c r="AF41" s="1558">
        <v>23</v>
      </c>
    </row>
    <row s="20210" customFormat="1" customHeight="1" ht="24">
      <c r="A42" s="1385"/>
      <c r="C42" s="2034"/>
      <c r="D42" s="2036"/>
      <c r="E42" s="2062" t="s">
        <v>758</v>
      </c>
      <c r="F42" s="2048" t="s">
        <v>759</v>
      </c>
      <c r="G42" s="2041" t="s">
        <v>547</v>
      </c>
      <c r="H42" s="955"/>
      <c r="I42" s="955"/>
      <c r="J42" s="687" t="s">
        <v>760</v>
      </c>
      <c r="K42" s="941"/>
      <c r="L42" s="2034"/>
      <c r="M42" s="2034"/>
      <c r="R42" s="2034"/>
      <c r="U42" s="942"/>
      <c r="AA42" s="2030"/>
      <c r="AB42" s="2030"/>
      <c r="AC42" s="2030"/>
      <c r="AD42" s="2030"/>
      <c r="AE42" s="2030"/>
      <c r="AF42" s="1558">
        <v>23</v>
      </c>
    </row>
    <row s="20210" customFormat="1" customHeight="1" ht="35.699999999999996">
      <c r="A43" s="1385"/>
      <c r="C43" s="2034" t="s">
        <v>583</v>
      </c>
      <c r="D43" s="2036"/>
      <c r="E43" s="2062" t="s">
        <v>108</v>
      </c>
      <c r="F43" s="1105" t="s">
        <v>624</v>
      </c>
      <c r="G43" s="2044" t="s">
        <v>761</v>
      </c>
      <c r="H43" s="799"/>
      <c r="I43" s="799"/>
      <c r="J43" s="687" t="s">
        <v>762</v>
      </c>
      <c r="K43" s="941"/>
      <c r="L43" s="2034"/>
      <c r="M43" s="2034"/>
      <c r="R43" s="2034"/>
      <c r="U43" s="942"/>
      <c r="AA43" s="2030"/>
      <c r="AB43" s="2030"/>
      <c r="AC43" s="2030"/>
      <c r="AD43" s="2030"/>
      <c r="AE43" s="2030"/>
      <c r="AF43" s="1558">
        <v>34</v>
      </c>
    </row>
    <row s="20210" customFormat="1" customHeight="1" ht="35.699999999999996">
      <c r="A44" s="1385"/>
      <c r="C44" s="2034"/>
      <c r="D44" s="2036"/>
      <c r="E44" s="2062" t="s">
        <v>92</v>
      </c>
      <c r="F44" s="1105" t="s">
        <v>763</v>
      </c>
      <c r="G44" s="2041" t="s">
        <v>764</v>
      </c>
      <c r="H44" s="943"/>
      <c r="I44" s="943"/>
      <c r="J44" s="687" t="s">
        <v>765</v>
      </c>
      <c r="K44" s="941"/>
      <c r="L44" s="2034"/>
      <c r="M44" s="2034"/>
      <c r="R44" s="2034"/>
      <c r="U44" s="942"/>
      <c r="AA44" s="2030"/>
      <c r="AB44" s="2030"/>
      <c r="AC44" s="2030"/>
      <c r="AD44" s="2030"/>
      <c r="AE44" s="2030"/>
      <c r="AF44" s="1558">
        <v>34</v>
      </c>
    </row>
    <row s="20210" customFormat="1" customHeight="1" ht="24">
      <c r="A45" s="1385"/>
      <c r="C45" s="2034"/>
      <c r="D45" s="2036"/>
      <c r="E45" s="2062" t="s">
        <v>93</v>
      </c>
      <c r="F45" s="1105" t="s">
        <v>766</v>
      </c>
      <c r="G45" s="2052" t="s">
        <v>767</v>
      </c>
      <c r="H45" s="943"/>
      <c r="I45" s="943"/>
      <c r="J45" s="687" t="s">
        <v>768</v>
      </c>
      <c r="K45" s="941"/>
      <c r="L45" s="2034"/>
      <c r="M45" s="2034"/>
      <c r="R45" s="2034"/>
      <c r="U45" s="942"/>
      <c r="AA45" s="2030"/>
      <c r="AB45" s="2030"/>
      <c r="AC45" s="2030"/>
      <c r="AD45" s="2030"/>
      <c r="AE45" s="2030"/>
      <c r="AF45" s="1558">
        <v>23</v>
      </c>
    </row>
    <row s="20210" customFormat="1" customHeight="1" ht="19.95">
      <c r="A46" s="1385"/>
      <c r="C46" s="2034"/>
      <c r="D46" s="2036"/>
      <c r="E46" s="2062" t="s">
        <v>109</v>
      </c>
      <c r="F46" s="1105" t="s">
        <v>769</v>
      </c>
      <c r="G46" s="2041" t="s">
        <v>585</v>
      </c>
      <c r="H46" s="975"/>
      <c r="I46" s="975"/>
      <c r="J46" s="687"/>
      <c r="K46" s="941"/>
      <c r="L46" s="2034"/>
      <c r="M46" s="2034"/>
      <c r="R46" s="2034"/>
      <c r="U46" s="942"/>
      <c r="AA46" s="2030"/>
      <c r="AB46" s="2030"/>
      <c r="AC46" s="2030"/>
      <c r="AD46" s="2030"/>
      <c r="AE46" s="2030"/>
      <c r="AF46" s="1558">
        <v>19</v>
      </c>
    </row>
    <row customHeight="1" ht="11.549999999999999">
      <c r="D47" s="2036"/>
      <c r="AF47" s="2029">
        <v>11</v>
      </c>
    </row>
    <row s="20729"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20729"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20729"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20729"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20729"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20729"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20729"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20729"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20729"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20729"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20729"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20729"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20729"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20729"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20729"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20729"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20729"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20729"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20729"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20729"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20729"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20729"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20729"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20729"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20729"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20729"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20729"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20729"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20729"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20729"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20729"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20729"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20729"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20729"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20729"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20729"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20729"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20729"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20729"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20729"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20729"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20729"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20729"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20729"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20729"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20729"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20729"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20729"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20729"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20729"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20729"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20729"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20729"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20729"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20729"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20729"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20729"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20729"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20729"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20729"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20729"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20729"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20729"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20729"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20729"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20729"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20729"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20729"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20729"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20729"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20729"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20729"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20729"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20729"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20729"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20729"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20729"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20729"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20729"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20729"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20729"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20729"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20729"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20729"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20729"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20729"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0729"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0729"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0729"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0729"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0729"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0729"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0729"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0729"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0729"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0729"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0729"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0729"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0729"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0729"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0729"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0729"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0729"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0729"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0729"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0729"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0729"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0729"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0729"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0729"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0729"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0729"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0729"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0729"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0729"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0729"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0729"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0729"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0729"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0729"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0729"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0729"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0729"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0729"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0729"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0729"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0729"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0729"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0729"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0729"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0729"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0729"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0729"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0729"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0729"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0729"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0729"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0729"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0729"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0729"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0729"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0729"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0729"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0729"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0729"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0729"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0729"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0729"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20729"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20729"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20729"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20729"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20729"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20729"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20729"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82</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AEB6-A53A-5FF7-F7DD-4B4601D1950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1395" width="10.7109375" hidden="1" customWidth="1"/>
    <col min="2" max="2" style="20210" width="16.8515625" hidden="1" customWidth="1"/>
    <col min="3" max="3" style="20211" width="5.57421875" hidden="1" customWidth="1"/>
    <col min="4" max="4" style="20133" width="3.00390625" customWidth="1"/>
    <col min="5" max="5" style="20133" width="7.00390625" customWidth="1"/>
    <col min="6" max="6" style="20133" width="54.00390625" customWidth="1"/>
    <col min="7" max="7" style="20133" width="10.00390625" customWidth="1"/>
    <col min="8" max="8" style="20133" width="40.7109375" hidden="1" customWidth="1"/>
    <col min="9" max="9" style="20133" width="40.00390625" customWidth="1"/>
    <col min="10" max="10" style="20133" width="102.00390625" customWidth="1"/>
    <col min="11" max="11" style="20210" width="9.00390625" customWidth="1"/>
    <col min="12" max="12" style="20211" width="5.00390625" customWidth="1"/>
    <col min="13" max="13" style="20211" width="3.00390625" customWidth="1"/>
    <col min="14" max="17" style="20210" width="3.00390625" customWidth="1"/>
    <col min="18" max="18" style="20211" width="10.00390625" customWidth="1"/>
    <col min="19" max="19" style="20210" width="34.00390625" customWidth="1"/>
    <col min="20" max="20" style="20210" width="9.00390625" customWidth="1"/>
    <col min="21" max="21" style="21396" width="8.00390625" customWidth="1"/>
    <col min="22" max="26" style="20210" width="8.00390625" customWidth="1"/>
    <col min="27" max="31" style="20097" width="8.00390625" customWidth="1"/>
    <col min="32" max="32" style="20133" width="9.140625" hidden="1"/>
  </cols>
  <sheetData>
    <row s="20210" customFormat="1" customHeight="1" ht="22.5" hidden="1">
      <c r="A1" s="1385"/>
      <c r="C1" s="2034"/>
      <c r="D1" s="935"/>
      <c r="H1" s="1558">
        <v>4</v>
      </c>
      <c r="I1" s="1558">
        <v>4</v>
      </c>
      <c r="L1" s="2034"/>
      <c r="M1" s="2034"/>
      <c r="R1" s="2034"/>
      <c r="AF1" s="1558" t="s">
        <v>14</v>
      </c>
    </row>
    <row s="20210" customFormat="1" customHeight="1" ht="22.5" hidden="1">
      <c r="A2" s="1385"/>
      <c r="C2" s="2034"/>
      <c r="D2" s="936"/>
      <c r="E2" s="2056"/>
      <c r="F2" s="938"/>
      <c r="G2" s="2055" t="s">
        <v>547</v>
      </c>
      <c r="H2" s="939"/>
      <c r="I2" s="939"/>
      <c r="J2" s="940" t="s">
        <v>550</v>
      </c>
      <c r="K2" s="941"/>
      <c r="L2" s="2034"/>
      <c r="M2" s="2034"/>
      <c r="R2" s="2034"/>
      <c r="U2" s="942"/>
      <c r="AA2" s="2030"/>
      <c r="AB2" s="2030"/>
      <c r="AC2" s="2030"/>
      <c r="AD2" s="2030"/>
      <c r="AE2" s="2030"/>
      <c r="AF2" s="1558">
        <v>0</v>
      </c>
    </row>
    <row customHeight="1" ht="11.25" hidden="1">
      <c r="AF3" s="2029">
        <v>0</v>
      </c>
    </row>
    <row s="20097"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770</v>
      </c>
      <c r="F6" s="2646"/>
      <c r="G6" s="2646"/>
      <c r="H6" s="2646"/>
      <c r="I6" s="2646"/>
      <c r="J6" s="954"/>
      <c r="AF6" s="2029">
        <v>32</v>
      </c>
    </row>
    <row customHeight="1" ht="25.2">
      <c r="E7" s="2647" t="str">
        <f>IF(org=0,"Не определено",org)</f>
        <v>АО "ДГК"</v>
      </c>
      <c r="F7" s="2647"/>
      <c r="G7" s="2647"/>
      <c r="H7" s="2647"/>
      <c r="I7" s="2647"/>
      <c r="AF7" s="2029">
        <v>24</v>
      </c>
    </row>
    <row customHeight="1" ht="11.549999999999999">
      <c r="E8" s="1533"/>
      <c r="F8" s="1533"/>
      <c r="G8" s="1533"/>
      <c r="H8" s="1533"/>
      <c r="I8" s="1533"/>
      <c r="AF8" s="2029">
        <v>11</v>
      </c>
    </row>
    <row s="20211" customFormat="1" customHeight="1" ht="1.05">
      <c r="A9" s="1565"/>
      <c r="D9" s="2040"/>
      <c r="H9" s="1287"/>
      <c r="I9" s="1287" t="s">
        <v>114</v>
      </c>
      <c r="AF9" s="2034">
        <v>1</v>
      </c>
    </row>
    <row customHeight="1" ht="11.549999999999999">
      <c r="E10" s="1109"/>
      <c r="F10" s="2765" t="s">
        <v>102</v>
      </c>
      <c r="G10" s="2766"/>
      <c r="H10" s="2057" t="str">
        <f>IF(H9="","",INDEX(DIFFERENTIATION_UNMERGE_VD,MATCH(H9,DIFFERENTIATION_ID_DIFF,0)))</f>
        <v/>
      </c>
      <c r="I10" s="2057">
        <f>IF(I9="","",INDEX(DIFFERENTIATION_UNMERGE_VD,MATCH(I9,DIFFERENTIATION_ID_DIFF,0)))</f>
        <v>0</v>
      </c>
      <c r="J10" s="2525"/>
      <c r="AF10" s="2029">
        <v>11</v>
      </c>
    </row>
    <row customHeight="1" ht="11.549999999999999">
      <c r="E11" s="1109"/>
      <c r="F11" s="2765" t="s">
        <v>559</v>
      </c>
      <c r="G11" s="2766"/>
      <c r="H11" s="2057" t="str">
        <f>IF(H9="","",INDEX(DIFFERENTIATION_UNMERGE_AREA,MATCH(H9,DIFFERENTIATION_ID_DIFF,0)))</f>
        <v/>
      </c>
      <c r="I11" s="2057" t="str">
        <f>IF(I9="","",INDEX(DIFFERENTIATION_UNMERGE_AREA,MATCH(I9,DIFFERENTIATION_ID_DIFF,0)))</f>
        <v/>
      </c>
      <c r="J11" s="2525"/>
      <c r="AF11" s="2029">
        <v>11</v>
      </c>
    </row>
    <row customHeight="1" ht="11.25" hidden="1">
      <c r="E12" s="2060"/>
      <c r="F12" s="2788" t="s">
        <v>560</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295</v>
      </c>
      <c r="F13" s="2768"/>
      <c r="G13" s="2768"/>
      <c r="H13" s="2054"/>
      <c r="I13" s="2054"/>
      <c r="J13" s="2525"/>
      <c r="AF13" s="2029">
        <v>11</v>
      </c>
    </row>
    <row customHeight="1" ht="24">
      <c r="E14" s="2055" t="s">
        <v>88</v>
      </c>
      <c r="F14" s="2058" t="s">
        <v>297</v>
      </c>
      <c r="G14" s="2058" t="s">
        <v>561</v>
      </c>
      <c r="H14" s="2058" t="s">
        <v>298</v>
      </c>
      <c r="I14" s="2058" t="s">
        <v>298</v>
      </c>
      <c r="J14" s="2525"/>
      <c r="AF14" s="2029">
        <v>23</v>
      </c>
    </row>
    <row customHeight="1" ht="19.95">
      <c r="D15" s="2036"/>
      <c r="E15" s="2028" t="s">
        <v>106</v>
      </c>
      <c r="F15" s="1105" t="s">
        <v>771</v>
      </c>
      <c r="G15" s="2055" t="s">
        <v>547</v>
      </c>
      <c r="H15" s="955"/>
      <c r="I15" s="955"/>
      <c r="J15" s="687" t="s">
        <v>772</v>
      </c>
      <c r="K15" s="941" t="s">
        <v>625</v>
      </c>
      <c r="AF15" s="2029">
        <v>19</v>
      </c>
    </row>
    <row customHeight="1" ht="24">
      <c r="D16" s="2036"/>
      <c r="E16" s="2028" t="s">
        <v>107</v>
      </c>
      <c r="F16" s="2063" t="s">
        <v>773</v>
      </c>
      <c r="G16" s="2055" t="s">
        <v>547</v>
      </c>
      <c r="H16" s="956">
        <f>SUM(H17,H20:H27)</f>
        <v>0</v>
      </c>
      <c r="I16" s="956">
        <f>SUM(I17,I20:I27)</f>
        <v>0</v>
      </c>
      <c r="J16" s="687" t="s">
        <v>774</v>
      </c>
      <c r="K16" s="941" t="s">
        <v>625</v>
      </c>
      <c r="AF16" s="2029">
        <v>23</v>
      </c>
    </row>
    <row customHeight="1" ht="35.699999999999996">
      <c r="D17" s="2036"/>
      <c r="E17" s="2062" t="s">
        <v>704</v>
      </c>
      <c r="F17" s="2065" t="s">
        <v>775</v>
      </c>
      <c r="G17" s="2052" t="s">
        <v>547</v>
      </c>
      <c r="H17" s="955"/>
      <c r="I17" s="955"/>
      <c r="J17" s="687" t="s">
        <v>776</v>
      </c>
      <c r="K17" s="941"/>
      <c r="AF17" s="2029">
        <v>34</v>
      </c>
    </row>
    <row customHeight="1" ht="19.95">
      <c r="D18" s="2036"/>
      <c r="E18" s="2062" t="s">
        <v>707</v>
      </c>
      <c r="F18" s="2066" t="s">
        <v>777</v>
      </c>
      <c r="G18" s="2052" t="s">
        <v>547</v>
      </c>
      <c r="H18" s="955"/>
      <c r="I18" s="955"/>
      <c r="J18" s="687"/>
      <c r="K18" s="941"/>
      <c r="AF18" s="2029">
        <v>19</v>
      </c>
    </row>
    <row customHeight="1" ht="24">
      <c r="D19" s="2036"/>
      <c r="E19" s="2062" t="s">
        <v>710</v>
      </c>
      <c r="F19" s="2066" t="s">
        <v>778</v>
      </c>
      <c r="G19" s="2052" t="s">
        <v>547</v>
      </c>
      <c r="H19" s="955"/>
      <c r="I19" s="955"/>
      <c r="J19" s="687"/>
      <c r="K19" s="941"/>
      <c r="AF19" s="2029">
        <v>23</v>
      </c>
    </row>
    <row customHeight="1" ht="35.699999999999996">
      <c r="D20" s="2036"/>
      <c r="E20" s="2062" t="s">
        <v>302</v>
      </c>
      <c r="F20" s="2065" t="s">
        <v>779</v>
      </c>
      <c r="G20" s="2052" t="s">
        <v>547</v>
      </c>
      <c r="H20" s="955"/>
      <c r="I20" s="955"/>
      <c r="J20" s="687"/>
      <c r="K20" s="941"/>
      <c r="AF20" s="2029">
        <v>34</v>
      </c>
    </row>
    <row customHeight="1" ht="48.29999999999999">
      <c r="D21" s="2036"/>
      <c r="E21" s="2062" t="s">
        <v>305</v>
      </c>
      <c r="F21" s="2065" t="s">
        <v>780</v>
      </c>
      <c r="G21" s="2052" t="s">
        <v>547</v>
      </c>
      <c r="H21" s="955"/>
      <c r="I21" s="955"/>
      <c r="J21" s="687"/>
      <c r="K21" s="941"/>
      <c r="AF21" s="2029">
        <v>46</v>
      </c>
    </row>
    <row customHeight="1" ht="60">
      <c r="D22" s="2036"/>
      <c r="E22" s="2062" t="s">
        <v>724</v>
      </c>
      <c r="F22" s="2065" t="s">
        <v>781</v>
      </c>
      <c r="G22" s="2052" t="s">
        <v>547</v>
      </c>
      <c r="H22" s="955"/>
      <c r="I22" s="955"/>
      <c r="J22" s="687"/>
      <c r="K22" s="941"/>
      <c r="AF22" s="2029">
        <v>57</v>
      </c>
    </row>
    <row customHeight="1" ht="35.699999999999996">
      <c r="D23" s="2036"/>
      <c r="E23" s="2062" t="s">
        <v>731</v>
      </c>
      <c r="F23" s="2065" t="s">
        <v>782</v>
      </c>
      <c r="G23" s="2052" t="s">
        <v>547</v>
      </c>
      <c r="H23" s="955"/>
      <c r="I23" s="955"/>
      <c r="J23" s="687"/>
      <c r="K23" s="941"/>
      <c r="AF23" s="2029">
        <v>34</v>
      </c>
    </row>
    <row customHeight="1" ht="35.699999999999996">
      <c r="D24" s="2036"/>
      <c r="E24" s="2062" t="s">
        <v>733</v>
      </c>
      <c r="F24" s="2065" t="s">
        <v>783</v>
      </c>
      <c r="G24" s="2052" t="s">
        <v>547</v>
      </c>
      <c r="H24" s="955"/>
      <c r="I24" s="955"/>
      <c r="J24" s="687"/>
      <c r="K24" s="941"/>
      <c r="AF24" s="2029">
        <v>34</v>
      </c>
    </row>
    <row customHeight="1" ht="24">
      <c r="D25" s="2036"/>
      <c r="E25" s="2062" t="s">
        <v>735</v>
      </c>
      <c r="F25" s="2065" t="s">
        <v>784</v>
      </c>
      <c r="G25" s="2052" t="s">
        <v>547</v>
      </c>
      <c r="H25" s="955"/>
      <c r="I25" s="955"/>
      <c r="J25" s="687"/>
      <c r="K25" s="941"/>
      <c r="AF25" s="2029">
        <v>23</v>
      </c>
    </row>
    <row customHeight="1" ht="76.5">
      <c r="D26" s="2036"/>
      <c r="E26" s="2062" t="s">
        <v>737</v>
      </c>
      <c r="F26" s="2065" t="s">
        <v>785</v>
      </c>
      <c r="G26" s="2052" t="s">
        <v>547</v>
      </c>
      <c r="H26" s="955"/>
      <c r="I26" s="955"/>
      <c r="J26" s="687"/>
      <c r="K26" s="941"/>
      <c r="AF26" s="2029">
        <v>73</v>
      </c>
    </row>
    <row s="20210" customFormat="1" customHeight="1" ht="35.699999999999996">
      <c r="A27" s="1385"/>
      <c r="C27" s="2034"/>
      <c r="D27" s="2036"/>
      <c r="E27" s="2027" t="s">
        <v>741</v>
      </c>
      <c r="F27" s="2026" t="s">
        <v>786</v>
      </c>
      <c r="G27" s="2053" t="s">
        <v>547</v>
      </c>
      <c r="H27" s="977">
        <f>SUM(H28:H29)</f>
        <v>0</v>
      </c>
      <c r="I27" s="977">
        <f>SUM(I28:I29)</f>
        <v>0</v>
      </c>
      <c r="J27" s="687" t="s">
        <v>739</v>
      </c>
      <c r="K27" s="941"/>
      <c r="L27" s="2034"/>
      <c r="M27" s="2034"/>
      <c r="R27" s="2034"/>
      <c r="U27" s="942"/>
      <c r="AA27" s="2030"/>
      <c r="AB27" s="2030"/>
      <c r="AC27" s="2030"/>
      <c r="AD27" s="2030"/>
      <c r="AE27" s="2030"/>
      <c r="AF27" s="1558">
        <v>34</v>
      </c>
    </row>
    <row s="20211" customFormat="1" customHeight="1" ht="1.05">
      <c r="A28" s="1565"/>
      <c r="D28" s="946"/>
      <c r="E28" s="1200" t="str">
        <f>E27&amp;".0"</f>
        <v>2.9.0</v>
      </c>
      <c r="F28" s="1389"/>
      <c r="G28" s="949"/>
      <c r="H28" s="1390"/>
      <c r="I28" s="1390"/>
      <c r="J28" s="1391"/>
      <c r="AF28" s="2034">
        <v>1</v>
      </c>
    </row>
    <row s="20210" customFormat="1" customHeight="1" ht="19.95">
      <c r="A29" s="1385"/>
      <c r="C29" s="2034"/>
      <c r="D29" s="2031"/>
      <c r="E29" s="968"/>
      <c r="F29" s="2064" t="s">
        <v>572</v>
      </c>
      <c r="G29" s="970"/>
      <c r="H29" s="971"/>
      <c r="I29" s="971"/>
      <c r="J29" s="699" t="s">
        <v>740</v>
      </c>
      <c r="K29" s="941"/>
      <c r="L29" s="2034"/>
      <c r="M29" s="2034"/>
      <c r="R29" s="2034"/>
      <c r="U29" s="942"/>
      <c r="AA29" s="2030"/>
      <c r="AB29" s="2030"/>
      <c r="AC29" s="2030"/>
      <c r="AD29" s="2030"/>
      <c r="AE29" s="2030"/>
      <c r="AF29" s="1558">
        <v>19</v>
      </c>
    </row>
    <row s="20210" customFormat="1" customHeight="1" ht="24">
      <c r="A30" s="1385"/>
      <c r="C30" s="2034"/>
      <c r="D30" s="2036"/>
      <c r="E30" s="2062" t="s">
        <v>90</v>
      </c>
      <c r="F30" s="2059" t="s">
        <v>787</v>
      </c>
      <c r="G30" s="2052" t="s">
        <v>547</v>
      </c>
      <c r="H30" s="955"/>
      <c r="I30" s="955"/>
      <c r="J30" s="687"/>
      <c r="K30" s="941"/>
      <c r="L30" s="2034"/>
      <c r="M30" s="2034"/>
      <c r="R30" s="2034"/>
      <c r="U30" s="942"/>
      <c r="AA30" s="2030"/>
      <c r="AB30" s="2030"/>
      <c r="AC30" s="2030"/>
      <c r="AD30" s="2030"/>
      <c r="AE30" s="2030"/>
      <c r="AF30" s="1558">
        <v>23</v>
      </c>
    </row>
    <row s="20210" customFormat="1" customHeight="1" ht="35.699999999999996">
      <c r="A31" s="1385"/>
      <c r="C31" s="2034"/>
      <c r="D31" s="973"/>
      <c r="E31" s="2062" t="s">
        <v>91</v>
      </c>
      <c r="F31" s="2059" t="s">
        <v>788</v>
      </c>
      <c r="G31" s="2052" t="s">
        <v>547</v>
      </c>
      <c r="H31" s="955"/>
      <c r="I31" s="955"/>
      <c r="J31" s="687" t="s">
        <v>789</v>
      </c>
      <c r="K31" s="941"/>
      <c r="L31" s="2034"/>
      <c r="M31" s="2034"/>
      <c r="R31" s="2034"/>
      <c r="U31" s="942"/>
      <c r="AA31" s="2030"/>
      <c r="AB31" s="2030"/>
      <c r="AC31" s="2030"/>
      <c r="AD31" s="2030"/>
      <c r="AE31" s="2030"/>
      <c r="AF31" s="1558">
        <v>34</v>
      </c>
    </row>
    <row s="20210" customFormat="1" customHeight="1" ht="24">
      <c r="A32" s="1385"/>
      <c r="C32" s="2034"/>
      <c r="D32" s="2036"/>
      <c r="E32" s="2062" t="s">
        <v>749</v>
      </c>
      <c r="F32" s="1088" t="s">
        <v>753</v>
      </c>
      <c r="G32" s="2052" t="s">
        <v>547</v>
      </c>
      <c r="H32" s="955"/>
      <c r="I32" s="955"/>
      <c r="J32" s="687" t="s">
        <v>790</v>
      </c>
      <c r="K32" s="941"/>
      <c r="L32" s="2034"/>
      <c r="M32" s="2034"/>
      <c r="R32" s="2034"/>
      <c r="U32" s="942"/>
      <c r="AA32" s="2030"/>
      <c r="AB32" s="2030"/>
      <c r="AC32" s="2030"/>
      <c r="AD32" s="2030"/>
      <c r="AE32" s="2030"/>
      <c r="AF32" s="1558">
        <v>23</v>
      </c>
    </row>
    <row s="20210" customFormat="1" customHeight="1" ht="24">
      <c r="A33" s="1385"/>
      <c r="C33" s="2034"/>
      <c r="D33" s="2036"/>
      <c r="E33" s="2062" t="s">
        <v>791</v>
      </c>
      <c r="F33" s="1088" t="s">
        <v>792</v>
      </c>
      <c r="G33" s="2052" t="s">
        <v>547</v>
      </c>
      <c r="H33" s="955"/>
      <c r="I33" s="955"/>
      <c r="J33" s="687" t="s">
        <v>793</v>
      </c>
      <c r="K33" s="941"/>
      <c r="L33" s="2034"/>
      <c r="M33" s="2034"/>
      <c r="R33" s="2034"/>
      <c r="U33" s="942"/>
      <c r="AA33" s="2030"/>
      <c r="AB33" s="2030"/>
      <c r="AC33" s="2030"/>
      <c r="AD33" s="2030"/>
      <c r="AE33" s="2030"/>
      <c r="AF33" s="1558">
        <v>23</v>
      </c>
    </row>
    <row s="20210" customFormat="1" customHeight="1" ht="24">
      <c r="A34" s="1385"/>
      <c r="C34" s="2034"/>
      <c r="D34" s="2036"/>
      <c r="E34" s="2062" t="s">
        <v>794</v>
      </c>
      <c r="F34" s="1088" t="s">
        <v>759</v>
      </c>
      <c r="G34" s="2052" t="s">
        <v>547</v>
      </c>
      <c r="H34" s="955"/>
      <c r="I34" s="955"/>
      <c r="J34" s="687" t="s">
        <v>795</v>
      </c>
      <c r="K34" s="941"/>
      <c r="L34" s="2034"/>
      <c r="M34" s="2034"/>
      <c r="R34" s="2034"/>
      <c r="U34" s="942"/>
      <c r="AA34" s="2030"/>
      <c r="AB34" s="2030"/>
      <c r="AC34" s="2030"/>
      <c r="AD34" s="2030"/>
      <c r="AE34" s="2030"/>
      <c r="AF34" s="1558">
        <v>23</v>
      </c>
    </row>
    <row s="20210" customFormat="1" customHeight="1" ht="35.699999999999996">
      <c r="A35" s="1385"/>
      <c r="C35" s="2034" t="s">
        <v>583</v>
      </c>
      <c r="D35" s="2036"/>
      <c r="E35" s="2062" t="s">
        <v>108</v>
      </c>
      <c r="F35" s="2059" t="s">
        <v>624</v>
      </c>
      <c r="G35" s="2055" t="s">
        <v>301</v>
      </c>
      <c r="H35" s="799"/>
      <c r="I35" s="799"/>
      <c r="J35" s="687" t="s">
        <v>796</v>
      </c>
      <c r="K35" s="941"/>
      <c r="L35" s="2034"/>
      <c r="M35" s="2034"/>
      <c r="R35" s="2034"/>
      <c r="U35" s="942"/>
      <c r="AA35" s="2030"/>
      <c r="AB35" s="2030"/>
      <c r="AC35" s="2030"/>
      <c r="AD35" s="2030"/>
      <c r="AE35" s="2030"/>
      <c r="AF35" s="1558">
        <v>34</v>
      </c>
    </row>
    <row s="20210" customFormat="1" customHeight="1" ht="35.699999999999996">
      <c r="A36" s="1385"/>
      <c r="C36" s="2034"/>
      <c r="D36" s="2036"/>
      <c r="E36" s="2062" t="s">
        <v>92</v>
      </c>
      <c r="F36" s="2059" t="s">
        <v>797</v>
      </c>
      <c r="G36" s="2052" t="s">
        <v>764</v>
      </c>
      <c r="H36" s="943"/>
      <c r="I36" s="943"/>
      <c r="J36" s="687" t="s">
        <v>765</v>
      </c>
      <c r="K36" s="941"/>
      <c r="L36" s="2034"/>
      <c r="M36" s="2034"/>
      <c r="R36" s="2034"/>
      <c r="U36" s="942"/>
      <c r="AA36" s="2030"/>
      <c r="AB36" s="2030"/>
      <c r="AC36" s="2030"/>
      <c r="AD36" s="2030"/>
      <c r="AE36" s="2030"/>
      <c r="AF36" s="1558">
        <v>34</v>
      </c>
    </row>
    <row s="20210" customFormat="1" customHeight="1" ht="24">
      <c r="A37" s="1385"/>
      <c r="C37" s="2034"/>
      <c r="D37" s="2036"/>
      <c r="E37" s="2062" t="s">
        <v>93</v>
      </c>
      <c r="F37" s="2059" t="s">
        <v>798</v>
      </c>
      <c r="G37" s="2052" t="s">
        <v>767</v>
      </c>
      <c r="H37" s="943"/>
      <c r="I37" s="943"/>
      <c r="J37" s="687" t="s">
        <v>768</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799</v>
      </c>
      <c r="F39" s="2683" t="s">
        <v>800</v>
      </c>
      <c r="G39" s="2683"/>
      <c r="H39" s="767"/>
      <c r="I39" s="767"/>
      <c r="J39" s="767"/>
      <c r="AF39" s="2029">
        <v>26</v>
      </c>
    </row>
    <row s="20729" customFormat="1" customHeight="1" ht="39.75">
      <c r="A40" s="1385"/>
      <c r="B40" s="2034"/>
      <c r="C40" s="2034"/>
      <c r="D40" s="749"/>
      <c r="F40" s="2683" t="s">
        <v>801</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20729"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20729"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20729"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20729"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20729"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20729"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20729"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20729"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20729"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20729"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20729"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20729"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20729"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20729"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20729"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20729"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20729"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20729"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20729"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20729"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20729"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20729"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20729"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20729"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20729"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20729"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20729"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20729"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20729"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20729"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20729"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20729"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20729"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20729"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20729"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20729"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20729"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20729"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20729"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20729"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20729"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20729"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20729"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20729"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20729"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20729"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20729"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20729"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20729"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20729"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20729"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20729"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20729"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20729"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20729"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20729"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20729"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20729"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20729"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20729"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20729"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20729"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20729"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20729"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20729"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20729"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20729"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20729"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20729"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20729"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20729"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20729"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20729"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20729"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20729"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20729"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20729"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20729"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20729"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20729"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20729"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20729"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20729"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20729"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20729"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20729"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20729"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20729"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20729"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20729"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20729"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20729"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20729"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0729"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0729"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0729"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0729"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0729"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0729"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0729"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0729"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0729"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0729"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0729"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0729"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0729"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0729"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0729"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0729"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0729"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0729"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0729"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0729"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0729"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0729"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0729"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0729"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0729"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0729"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0729"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0729"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0729"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0729"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0729"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0729"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0729"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0729"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0729"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0729"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0729"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0729"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0729"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0729"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0729"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0729"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0729"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0729"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0729"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0729"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0729"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0729"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0729"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0729"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0729"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0729"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0729"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0729"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0729"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0729"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0729"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0729"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0729"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0729"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0729"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0729"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82</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1BCE3-4973-99BE-E3A1-AD36244A097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1622" width="9.140625" hidden="1" customWidth="1"/>
    <col min="2" max="2" style="20211" width="3.57421875" hidden="1" customWidth="1"/>
    <col min="3" max="3" style="20133" width="3.00390625" customWidth="1"/>
    <col min="4" max="4" style="20133" width="7.00390625" customWidth="1"/>
    <col min="5" max="5" style="20133" width="69.00390625" customWidth="1"/>
    <col min="6" max="6" style="20133" width="10.00390625" customWidth="1"/>
    <col min="7" max="8" style="20133" width="44.00390625" hidden="1" customWidth="1"/>
    <col min="9" max="9" style="20133" width="44.00390625" customWidth="1"/>
    <col min="10" max="10" style="20133" width="43.00390625" customWidth="1"/>
    <col min="11" max="11" style="20133" width="73.00390625" customWidth="1"/>
    <col min="12" max="12" style="20133" width="3.00390625" customWidth="1"/>
    <col min="13" max="23" style="20133" width="10.00390625" customWidth="1"/>
    <col min="24" max="24" style="20133" width="10.57421875" hidden="1"/>
  </cols>
  <sheetData>
    <row s="20210" customFormat="1" customHeight="1" ht="22.5" hidden="1">
      <c r="A1" s="934"/>
      <c r="B1" s="909"/>
      <c r="G1" s="815">
        <v>4</v>
      </c>
      <c r="I1" s="815">
        <v>4</v>
      </c>
      <c r="K1" s="815">
        <v>5</v>
      </c>
      <c r="X1" s="815" t="s">
        <v>14</v>
      </c>
    </row>
    <row customHeight="1" ht="3">
      <c r="X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X3" s="903">
        <v>75</v>
      </c>
    </row>
    <row s="20133" customFormat="1" customHeight="1" ht="21">
      <c r="A4" s="1349"/>
      <c r="B4" s="909"/>
      <c r="D4" s="2612" t="str">
        <f>IF(org=0,"Не определено",org)</f>
        <v>АО "ДГК"</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114</v>
      </c>
      <c r="J6" s="1420"/>
      <c r="X6" s="903">
        <v>1</v>
      </c>
    </row>
    <row customHeight="1" ht="11.549999999999999">
      <c r="D7" s="1109"/>
      <c r="E7" s="2765" t="s">
        <v>102</v>
      </c>
      <c r="F7" s="2766"/>
      <c r="G7" s="2791" t="str">
        <f>IF(G6="","",INDEX(DIFFERENTIATION_UNMERGE_VD,MATCH(G6,DIFFERENTIATION_ID_DIFF,0)))</f>
        <v/>
      </c>
      <c r="H7" s="2792"/>
      <c r="I7" s="2791">
        <f>IF(I6="","",INDEX(DIFFERENTIATION_UNMERGE_VD,MATCH(I6,DIFFERENTIATION_ID_DIFF,0)))</f>
        <v>0</v>
      </c>
      <c r="J7" s="2792"/>
      <c r="K7" s="2573"/>
      <c r="L7" s="907"/>
      <c r="X7" s="903">
        <v>11</v>
      </c>
    </row>
    <row customHeight="1" ht="11.549999999999999">
      <c r="A8" s="1102"/>
      <c r="D8" s="1109"/>
      <c r="E8" s="2765" t="s">
        <v>559</v>
      </c>
      <c r="F8" s="2766"/>
      <c r="G8" s="2791" t="str">
        <f>IF(G6="","",INDEX(DIFFERENTIATION_UNMERGE_AREA,MATCH(G6,DIFFERENTIATION_ID_DIFF,0)))</f>
        <v/>
      </c>
      <c r="H8" s="2792"/>
      <c r="I8" s="2791" t="str">
        <f>IF(I6="","",INDEX(DIFFERENTIATION_UNMERGE_AREA,MATCH(I6,DIFFERENTIATION_ID_DIFF,0)))</f>
        <v/>
      </c>
      <c r="J8" s="2792"/>
      <c r="K8" s="2597"/>
      <c r="L8" s="907"/>
      <c r="X8" s="903">
        <v>11</v>
      </c>
    </row>
    <row customHeight="1" ht="11.549999999999999">
      <c r="A9" s="1102"/>
      <c r="D9" s="1109"/>
      <c r="E9" s="2765" t="s">
        <v>560</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20133" customFormat="1" customHeight="1" ht="11.549999999999999">
      <c r="A10" s="1419"/>
      <c r="B10" s="909"/>
      <c r="D10" s="2499" t="s">
        <v>295</v>
      </c>
      <c r="E10" s="2500"/>
      <c r="F10" s="2500"/>
      <c r="G10" s="2500"/>
      <c r="H10" s="2500"/>
      <c r="I10" s="2500"/>
      <c r="J10" s="2501"/>
      <c r="K10" s="2597"/>
      <c r="L10" s="907"/>
      <c r="X10" s="1156">
        <v>11</v>
      </c>
    </row>
    <row s="20133" customFormat="1" customHeight="1" ht="24">
      <c r="A11" s="2783"/>
      <c r="B11" s="2783"/>
      <c r="C11" s="1055"/>
      <c r="D11" s="1101" t="s">
        <v>88</v>
      </c>
      <c r="E11" s="1103" t="s">
        <v>802</v>
      </c>
      <c r="F11" s="1103" t="s">
        <v>561</v>
      </c>
      <c r="G11" s="863" t="s">
        <v>298</v>
      </c>
      <c r="H11" s="863" t="s">
        <v>385</v>
      </c>
      <c r="I11" s="1205" t="s">
        <v>298</v>
      </c>
      <c r="J11" s="1206" t="s">
        <v>385</v>
      </c>
      <c r="K11" s="2630"/>
      <c r="L11" s="1056"/>
      <c r="X11" s="907">
        <v>23</v>
      </c>
    </row>
    <row s="20211" customFormat="1" customHeight="1" ht="10.5">
      <c r="A12" s="1350"/>
      <c r="D12" s="1423" t="s">
        <v>106</v>
      </c>
      <c r="E12" s="1423" t="s">
        <v>107</v>
      </c>
      <c r="F12" s="1423" t="s">
        <v>90</v>
      </c>
      <c r="G12" s="1424" t="str">
        <f>G1&amp;".1"</f>
        <v>4.1</v>
      </c>
      <c r="H12" s="1424" t="str">
        <f>G1&amp;".2"</f>
        <v>4.2</v>
      </c>
      <c r="I12" s="1424" t="str">
        <f>I1&amp;".1"</f>
        <v>4.1</v>
      </c>
      <c r="J12" s="1424" t="str">
        <f>I1&amp;".2"</f>
        <v>4.2</v>
      </c>
      <c r="K12" s="1424"/>
      <c r="X12" s="909">
        <v>10</v>
      </c>
    </row>
    <row customHeight="1" ht="22.5">
      <c r="A13" s="2790" t="s">
        <v>803</v>
      </c>
      <c r="D13" s="1351" t="s">
        <v>106</v>
      </c>
      <c r="E13" s="677" t="s">
        <v>804</v>
      </c>
      <c r="F13" s="1058" t="s">
        <v>805</v>
      </c>
      <c r="G13" s="955"/>
      <c r="H13" s="1059"/>
      <c r="I13" s="955"/>
      <c r="J13" s="1059"/>
      <c r="K13" s="687" t="s">
        <v>806</v>
      </c>
      <c r="L13" s="1118"/>
      <c r="X13" s="903">
        <v>0</v>
      </c>
    </row>
    <row customHeight="1" ht="22.5">
      <c r="A14" s="2790"/>
      <c r="D14" s="937" t="s">
        <v>107</v>
      </c>
      <c r="E14" s="677" t="s">
        <v>807</v>
      </c>
      <c r="F14" s="1058" t="s">
        <v>808</v>
      </c>
      <c r="G14" s="955"/>
      <c r="H14" s="1060"/>
      <c r="I14" s="955"/>
      <c r="J14" s="1060"/>
      <c r="K14" s="687" t="s">
        <v>809</v>
      </c>
      <c r="L14" s="1118"/>
      <c r="X14" s="903">
        <v>0</v>
      </c>
    </row>
    <row s="20133" customFormat="1" customHeight="1" ht="78.75">
      <c r="A15" s="2790"/>
      <c r="B15" s="909"/>
      <c r="D15" s="1351" t="s">
        <v>90</v>
      </c>
      <c r="E15" s="1105" t="s">
        <v>810</v>
      </c>
      <c r="F15" s="1348" t="s">
        <v>301</v>
      </c>
      <c r="G15" s="1348" t="s">
        <v>301</v>
      </c>
      <c r="H15" s="504"/>
      <c r="I15" s="1348" t="s">
        <v>301</v>
      </c>
      <c r="J15" s="504"/>
      <c r="K15" s="687" t="s">
        <v>811</v>
      </c>
      <c r="L15" s="1118"/>
      <c r="X15" s="1156">
        <v>0</v>
      </c>
    </row>
    <row s="20133" customFormat="1" customHeight="1" ht="22.5">
      <c r="A16" s="2790"/>
      <c r="B16" s="909"/>
      <c r="D16" s="1351" t="s">
        <v>319</v>
      </c>
      <c r="E16" s="1352" t="s">
        <v>812</v>
      </c>
      <c r="F16" s="1348" t="s">
        <v>813</v>
      </c>
      <c r="G16" s="1215"/>
      <c r="H16" s="504"/>
      <c r="I16" s="1215"/>
      <c r="J16" s="504"/>
      <c r="K16" s="687"/>
      <c r="L16" s="1118"/>
      <c r="X16" s="1156">
        <v>0</v>
      </c>
    </row>
    <row s="20133" customFormat="1" customHeight="1" ht="22.5">
      <c r="A17" s="2790"/>
      <c r="B17" s="909"/>
      <c r="D17" s="1351" t="s">
        <v>327</v>
      </c>
      <c r="E17" s="1352" t="s">
        <v>814</v>
      </c>
      <c r="F17" s="1348" t="s">
        <v>815</v>
      </c>
      <c r="G17" s="1215"/>
      <c r="H17" s="504"/>
      <c r="I17" s="1215"/>
      <c r="J17" s="504"/>
      <c r="K17" s="687"/>
      <c r="L17" s="1118"/>
      <c r="X17" s="1156">
        <v>0</v>
      </c>
    </row>
    <row s="20133" customFormat="1" customHeight="1" ht="33.75">
      <c r="A18" s="2790"/>
      <c r="B18" s="909"/>
      <c r="D18" s="1351" t="s">
        <v>329</v>
      </c>
      <c r="E18" s="1352" t="s">
        <v>816</v>
      </c>
      <c r="F18" s="1348" t="s">
        <v>566</v>
      </c>
      <c r="G18" s="1078"/>
      <c r="H18" s="504"/>
      <c r="I18" s="1078"/>
      <c r="J18" s="504"/>
      <c r="K18" s="687"/>
      <c r="L18" s="1118"/>
      <c r="X18" s="1156">
        <v>0</v>
      </c>
    </row>
    <row customHeight="1" ht="101.25">
      <c r="A19" s="2790"/>
      <c r="D19" s="1351" t="s">
        <v>91</v>
      </c>
      <c r="E19" s="677" t="s">
        <v>817</v>
      </c>
      <c r="F19" s="1058" t="s">
        <v>541</v>
      </c>
      <c r="G19" s="1061"/>
      <c r="H19" s="1060"/>
      <c r="I19" s="1353"/>
      <c r="J19" s="1060"/>
      <c r="K19" s="687" t="s">
        <v>818</v>
      </c>
      <c r="L19" s="1118"/>
      <c r="X19" s="903">
        <v>0</v>
      </c>
    </row>
    <row s="20133" customFormat="1" customHeight="1" ht="18.75">
      <c r="A20" s="2790"/>
      <c r="C20" s="1354"/>
      <c r="D20" s="1351" t="s">
        <v>749</v>
      </c>
      <c r="E20" s="1352" t="s">
        <v>819</v>
      </c>
      <c r="F20" s="1348" t="s">
        <v>301</v>
      </c>
      <c r="G20" s="1348" t="s">
        <v>301</v>
      </c>
      <c r="H20" s="1347" t="s">
        <v>301</v>
      </c>
      <c r="I20" s="1348" t="s">
        <v>301</v>
      </c>
      <c r="J20" s="1347" t="s">
        <v>301</v>
      </c>
      <c r="K20" s="1346"/>
      <c r="L20" s="1118"/>
      <c r="W20" s="1073"/>
      <c r="X20" s="1156">
        <v>0</v>
      </c>
    </row>
    <row s="20133" customFormat="1" customHeight="1" ht="33.75">
      <c r="A21" s="2790"/>
      <c r="C21" s="1354"/>
      <c r="D21" s="1351" t="s">
        <v>752</v>
      </c>
      <c r="E21" s="974" t="s">
        <v>820</v>
      </c>
      <c r="F21" s="1348" t="s">
        <v>821</v>
      </c>
      <c r="G21" s="1078"/>
      <c r="H21" s="504"/>
      <c r="I21" s="1078"/>
      <c r="J21" s="504"/>
      <c r="K21" s="1346"/>
      <c r="L21" s="1118"/>
      <c r="W21" s="1073"/>
      <c r="X21" s="1156">
        <v>0</v>
      </c>
    </row>
    <row s="20133" customFormat="1" customHeight="1" ht="33.75">
      <c r="A22" s="2790"/>
      <c r="C22" s="1354"/>
      <c r="D22" s="1351" t="s">
        <v>755</v>
      </c>
      <c r="E22" s="974" t="s">
        <v>822</v>
      </c>
      <c r="F22" s="1348" t="s">
        <v>823</v>
      </c>
      <c r="G22" s="1078"/>
      <c r="H22" s="504"/>
      <c r="I22" s="1078"/>
      <c r="J22" s="504"/>
      <c r="K22" s="1346"/>
      <c r="L22" s="1118"/>
      <c r="W22" s="1073"/>
      <c r="X22" s="1156">
        <v>0</v>
      </c>
    </row>
    <row s="20133" customFormat="1" customHeight="1" ht="22.5">
      <c r="A23" s="2790"/>
      <c r="C23" s="1354"/>
      <c r="D23" s="1351" t="s">
        <v>791</v>
      </c>
      <c r="E23" s="1352" t="s">
        <v>824</v>
      </c>
      <c r="F23" s="1348" t="s">
        <v>301</v>
      </c>
      <c r="G23" s="1348" t="s">
        <v>301</v>
      </c>
      <c r="H23" s="1347" t="s">
        <v>301</v>
      </c>
      <c r="I23" s="1348" t="s">
        <v>301</v>
      </c>
      <c r="J23" s="1347" t="s">
        <v>301</v>
      </c>
      <c r="K23" s="1346"/>
      <c r="L23" s="1118"/>
      <c r="W23" s="1073"/>
      <c r="X23" s="1156">
        <v>0</v>
      </c>
    </row>
    <row s="20133" customFormat="1" customHeight="1" ht="22.5">
      <c r="A24" s="2790"/>
      <c r="C24" s="1354"/>
      <c r="D24" s="1351" t="s">
        <v>825</v>
      </c>
      <c r="E24" s="974" t="s">
        <v>826</v>
      </c>
      <c r="F24" s="1348" t="s">
        <v>827</v>
      </c>
      <c r="G24" s="1078"/>
      <c r="H24" s="1084"/>
      <c r="I24" s="1078"/>
      <c r="J24" s="1084"/>
      <c r="K24" s="1346"/>
      <c r="L24" s="1118"/>
      <c r="W24" s="1073"/>
      <c r="X24" s="1156">
        <v>0</v>
      </c>
    </row>
    <row s="20133" customFormat="1" customHeight="1" ht="22.5">
      <c r="A25" s="2790"/>
      <c r="C25" s="1354"/>
      <c r="D25" s="1351" t="s">
        <v>828</v>
      </c>
      <c r="E25" s="974" t="s">
        <v>829</v>
      </c>
      <c r="F25" s="1348" t="s">
        <v>301</v>
      </c>
      <c r="G25" s="1348" t="s">
        <v>301</v>
      </c>
      <c r="H25" s="1347" t="s">
        <v>301</v>
      </c>
      <c r="I25" s="1348" t="s">
        <v>301</v>
      </c>
      <c r="J25" s="1347" t="s">
        <v>301</v>
      </c>
      <c r="K25" s="1346"/>
      <c r="L25" s="1118"/>
      <c r="W25" s="1073"/>
      <c r="X25" s="1156">
        <v>0</v>
      </c>
    </row>
    <row s="20133" customFormat="1" customHeight="1" ht="18.75">
      <c r="A26" s="2790"/>
      <c r="C26" s="1354"/>
      <c r="D26" s="1351" t="s">
        <v>830</v>
      </c>
      <c r="E26" s="951" t="s">
        <v>831</v>
      </c>
      <c r="F26" s="1348" t="s">
        <v>832</v>
      </c>
      <c r="G26" s="1078"/>
      <c r="H26" s="1084"/>
      <c r="I26" s="1078"/>
      <c r="J26" s="1084"/>
      <c r="K26" s="1346"/>
      <c r="L26" s="1118"/>
      <c r="W26" s="1073"/>
      <c r="X26" s="1156">
        <v>0</v>
      </c>
    </row>
    <row s="20133" customFormat="1" customHeight="1" ht="18.75">
      <c r="A27" s="2790"/>
      <c r="C27" s="1354"/>
      <c r="D27" s="1351" t="s">
        <v>833</v>
      </c>
      <c r="E27" s="951" t="s">
        <v>834</v>
      </c>
      <c r="F27" s="1348" t="s">
        <v>835</v>
      </c>
      <c r="G27" s="1078"/>
      <c r="H27" s="1084"/>
      <c r="I27" s="1078"/>
      <c r="J27" s="1084"/>
      <c r="K27" s="1346"/>
      <c r="L27" s="1118"/>
      <c r="W27" s="1073"/>
      <c r="X27" s="1156">
        <v>0</v>
      </c>
    </row>
    <row s="20133" customFormat="1" customHeight="1" ht="18.75">
      <c r="A28" s="2790"/>
      <c r="C28" s="1354"/>
      <c r="D28" s="1351" t="s">
        <v>836</v>
      </c>
      <c r="E28" s="974" t="s">
        <v>837</v>
      </c>
      <c r="F28" s="1348" t="s">
        <v>301</v>
      </c>
      <c r="G28" s="1348" t="s">
        <v>301</v>
      </c>
      <c r="H28" s="1347" t="s">
        <v>301</v>
      </c>
      <c r="I28" s="1348" t="s">
        <v>301</v>
      </c>
      <c r="J28" s="1347" t="s">
        <v>301</v>
      </c>
      <c r="K28" s="1346"/>
      <c r="L28" s="1118"/>
      <c r="W28" s="1073"/>
      <c r="X28" s="1156">
        <v>0</v>
      </c>
    </row>
    <row s="20133" customFormat="1" customHeight="1" ht="18.75">
      <c r="A29" s="2790"/>
      <c r="C29" s="1354"/>
      <c r="D29" s="1351" t="s">
        <v>838</v>
      </c>
      <c r="E29" s="951" t="s">
        <v>831</v>
      </c>
      <c r="F29" s="1348" t="s">
        <v>839</v>
      </c>
      <c r="G29" s="1078"/>
      <c r="H29" s="1084"/>
      <c r="I29" s="1078"/>
      <c r="J29" s="1084"/>
      <c r="K29" s="1346"/>
      <c r="L29" s="1118"/>
      <c r="W29" s="1073"/>
      <c r="X29" s="1156">
        <v>0</v>
      </c>
    </row>
    <row s="20133" customFormat="1" customHeight="1" ht="18.75">
      <c r="A30" s="2790"/>
      <c r="C30" s="1354"/>
      <c r="D30" s="1351" t="s">
        <v>840</v>
      </c>
      <c r="E30" s="951" t="s">
        <v>841</v>
      </c>
      <c r="F30" s="1348" t="s">
        <v>842</v>
      </c>
      <c r="G30" s="1078"/>
      <c r="H30" s="1084"/>
      <c r="I30" s="1078"/>
      <c r="J30" s="1084"/>
      <c r="K30" s="1346"/>
      <c r="L30" s="1118"/>
      <c r="W30" s="1073"/>
      <c r="X30" s="1156">
        <v>0</v>
      </c>
    </row>
    <row customHeight="1" ht="126.75">
      <c r="A31" s="2790"/>
      <c r="D31" s="1351" t="s">
        <v>108</v>
      </c>
      <c r="E31" s="677" t="s">
        <v>843</v>
      </c>
      <c r="F31" s="1058" t="s">
        <v>553</v>
      </c>
      <c r="G31" s="955"/>
      <c r="H31" s="1060"/>
      <c r="I31" s="955"/>
      <c r="J31" s="1060"/>
      <c r="K31" s="687" t="s">
        <v>844</v>
      </c>
      <c r="L31" s="1118"/>
      <c r="X31" s="903">
        <v>0</v>
      </c>
    </row>
    <row customHeight="1" ht="56.25">
      <c r="A32" s="2790"/>
      <c r="D32" s="1351" t="s">
        <v>92</v>
      </c>
      <c r="E32" s="677" t="s">
        <v>845</v>
      </c>
      <c r="F32" s="937" t="s">
        <v>815</v>
      </c>
      <c r="G32" s="955"/>
      <c r="H32" s="1060"/>
      <c r="I32" s="955"/>
      <c r="J32" s="1060"/>
      <c r="K32" s="687" t="s">
        <v>846</v>
      </c>
      <c r="L32" s="1118"/>
      <c r="X32" s="903">
        <v>0</v>
      </c>
    </row>
    <row customHeight="1" ht="11.25">
      <c r="A33" s="2790"/>
      <c r="E33" s="1062"/>
      <c r="F33" s="579"/>
      <c r="G33" s="579"/>
      <c r="H33" s="579"/>
      <c r="I33" s="579"/>
      <c r="J33" s="579"/>
      <c r="K33" s="579"/>
      <c r="X33" s="903">
        <v>0</v>
      </c>
    </row>
    <row customHeight="1" ht="12.75">
      <c r="A34" s="2790"/>
      <c r="D34" s="463">
        <v>1</v>
      </c>
      <c r="E34" s="733" t="s">
        <v>847</v>
      </c>
      <c r="X34" s="903">
        <v>0</v>
      </c>
    </row>
    <row customHeight="1" ht="11.25">
      <c r="A35" s="2790"/>
      <c r="D35" s="767"/>
      <c r="E35" s="733" t="s">
        <v>848</v>
      </c>
      <c r="X35" s="903">
        <v>0</v>
      </c>
    </row>
    <row s="20133" customFormat="1" customHeight="1" ht="11.549999999999999">
      <c r="A36" s="1431"/>
      <c r="B36" s="916"/>
      <c r="D36" s="1432"/>
      <c r="E36" s="1433"/>
      <c r="X36" s="907">
        <v>11</v>
      </c>
    </row>
    <row s="20133" customFormat="1" customHeight="1" ht="22.5" hidden="1">
      <c r="A37" s="2790" t="s">
        <v>849</v>
      </c>
      <c r="B37" s="909"/>
      <c r="D37" s="1351">
        <v>1</v>
      </c>
      <c r="E37" s="1105" t="s">
        <v>850</v>
      </c>
      <c r="F37" s="1058" t="s">
        <v>805</v>
      </c>
      <c r="G37" s="955"/>
      <c r="H37" s="917"/>
      <c r="I37" s="955"/>
      <c r="J37" s="917"/>
      <c r="K37" s="687" t="s">
        <v>851</v>
      </c>
      <c r="X37" s="1156">
        <v>0</v>
      </c>
    </row>
    <row s="20133" customFormat="1" customHeight="1" ht="22.5" hidden="1">
      <c r="A38" s="2790"/>
      <c r="B38" s="909"/>
      <c r="D38" s="1067" t="s">
        <v>107</v>
      </c>
      <c r="E38" s="1430" t="s">
        <v>852</v>
      </c>
      <c r="F38" s="1434" t="s">
        <v>541</v>
      </c>
      <c r="G38" s="1434" t="s">
        <v>541</v>
      </c>
      <c r="H38" s="1428"/>
      <c r="I38" s="1434" t="s">
        <v>541</v>
      </c>
      <c r="J38" s="1428"/>
      <c r="K38" s="1429"/>
      <c r="X38" s="1156">
        <v>0</v>
      </c>
    </row>
    <row s="20133" customFormat="1" customHeight="1" ht="33.75" hidden="1">
      <c r="A39" s="2790"/>
      <c r="B39" s="909"/>
      <c r="D39" s="1063" t="s">
        <v>707</v>
      </c>
      <c r="E39" s="1121" t="s">
        <v>853</v>
      </c>
      <c r="F39" s="1058" t="s">
        <v>854</v>
      </c>
      <c r="G39" s="1066"/>
      <c r="H39" s="1421"/>
      <c r="I39" s="1066"/>
      <c r="J39" s="1421"/>
      <c r="K39" s="687" t="s">
        <v>855</v>
      </c>
      <c r="X39" s="1156">
        <v>0</v>
      </c>
    </row>
    <row s="20133" customFormat="1" customHeight="1" ht="33.75" hidden="1">
      <c r="A40" s="2790"/>
      <c r="B40" s="909"/>
      <c r="D40" s="1063" t="s">
        <v>710</v>
      </c>
      <c r="E40" s="1121" t="s">
        <v>856</v>
      </c>
      <c r="F40" s="1425" t="s">
        <v>857</v>
      </c>
      <c r="G40" s="1139"/>
      <c r="H40" s="1421"/>
      <c r="I40" s="1139"/>
      <c r="J40" s="1421"/>
      <c r="K40" s="687" t="s">
        <v>858</v>
      </c>
      <c r="X40" s="1156">
        <v>0</v>
      </c>
    </row>
    <row s="20133" customFormat="1" customHeight="1" ht="22.5" hidden="1">
      <c r="A41" s="2790"/>
      <c r="B41" s="909"/>
      <c r="D41" s="1063" t="s">
        <v>90</v>
      </c>
      <c r="E41" s="1120" t="s">
        <v>859</v>
      </c>
      <c r="F41" s="1058" t="s">
        <v>541</v>
      </c>
      <c r="G41" s="1058" t="s">
        <v>541</v>
      </c>
      <c r="H41" s="1422"/>
      <c r="I41" s="1058" t="s">
        <v>541</v>
      </c>
      <c r="J41" s="1422"/>
      <c r="K41" s="700"/>
      <c r="X41" s="1156">
        <v>0</v>
      </c>
    </row>
    <row s="20133" customFormat="1" customHeight="1" ht="45" hidden="1">
      <c r="A42" s="2790"/>
      <c r="B42" s="909"/>
      <c r="D42" s="1063" t="s">
        <v>319</v>
      </c>
      <c r="E42" s="1121" t="s">
        <v>860</v>
      </c>
      <c r="F42" s="1058" t="s">
        <v>553</v>
      </c>
      <c r="G42" s="955"/>
      <c r="H42" s="1422"/>
      <c r="I42" s="955"/>
      <c r="J42" s="1422"/>
      <c r="K42" s="700" t="s">
        <v>861</v>
      </c>
      <c r="X42" s="1156">
        <v>0</v>
      </c>
    </row>
    <row s="20133" customFormat="1" customHeight="1" ht="45" hidden="1">
      <c r="A43" s="2790"/>
      <c r="B43" s="909"/>
      <c r="D43" s="1063" t="s">
        <v>327</v>
      </c>
      <c r="E43" s="1065" t="s">
        <v>862</v>
      </c>
      <c r="F43" s="1426" t="s">
        <v>553</v>
      </c>
      <c r="G43" s="1140"/>
      <c r="H43" s="1421"/>
      <c r="I43" s="1140"/>
      <c r="J43" s="1421"/>
      <c r="K43" s="700" t="s">
        <v>863</v>
      </c>
      <c r="X43" s="1156">
        <v>0</v>
      </c>
    </row>
    <row s="20133" customFormat="1" customHeight="1" ht="11.25" hidden="1">
      <c r="A44" s="2790"/>
      <c r="B44" s="909"/>
      <c r="D44" s="1063" t="s">
        <v>91</v>
      </c>
      <c r="E44" s="1064" t="s">
        <v>864</v>
      </c>
      <c r="F44" s="1058" t="s">
        <v>854</v>
      </c>
      <c r="G44" s="1066"/>
      <c r="H44" s="1421"/>
      <c r="I44" s="1066"/>
      <c r="J44" s="1421"/>
      <c r="K44" s="687"/>
      <c r="X44" s="1156">
        <v>0</v>
      </c>
    </row>
    <row s="20133" customFormat="1" customHeight="1" ht="11.25" hidden="1">
      <c r="A45" s="2790"/>
      <c r="B45" s="909"/>
      <c r="D45" s="1063" t="s">
        <v>749</v>
      </c>
      <c r="E45" s="1065" t="s">
        <v>865</v>
      </c>
      <c r="F45" s="1058" t="s">
        <v>854</v>
      </c>
      <c r="G45" s="1066"/>
      <c r="H45" s="1421"/>
      <c r="I45" s="1066"/>
      <c r="J45" s="1421"/>
      <c r="K45" s="687"/>
      <c r="X45" s="1156">
        <v>0</v>
      </c>
    </row>
    <row s="20133" customFormat="1" customHeight="1" ht="11.25" hidden="1">
      <c r="A46" s="2790"/>
      <c r="B46" s="909"/>
      <c r="D46" s="1063" t="s">
        <v>791</v>
      </c>
      <c r="E46" s="1065" t="s">
        <v>866</v>
      </c>
      <c r="F46" s="1058" t="s">
        <v>854</v>
      </c>
      <c r="G46" s="1066"/>
      <c r="H46" s="1421"/>
      <c r="I46" s="1066"/>
      <c r="J46" s="1421"/>
      <c r="K46" s="687"/>
      <c r="X46" s="1156">
        <v>0</v>
      </c>
    </row>
    <row s="20133" customFormat="1" customHeight="1" ht="11.25" hidden="1">
      <c r="A47" s="2790"/>
      <c r="B47" s="909"/>
      <c r="D47" s="1063" t="s">
        <v>794</v>
      </c>
      <c r="E47" s="1065" t="s">
        <v>867</v>
      </c>
      <c r="F47" s="1058" t="s">
        <v>854</v>
      </c>
      <c r="G47" s="1066"/>
      <c r="H47" s="1421"/>
      <c r="I47" s="1066"/>
      <c r="J47" s="1421"/>
      <c r="K47" s="687"/>
      <c r="X47" s="1156">
        <v>0</v>
      </c>
    </row>
    <row s="20133" customFormat="1" customHeight="1" ht="11.25" hidden="1">
      <c r="A48" s="2790"/>
      <c r="B48" s="909"/>
      <c r="D48" s="1063" t="s">
        <v>868</v>
      </c>
      <c r="E48" s="1069" t="s">
        <v>869</v>
      </c>
      <c r="F48" s="1058" t="s">
        <v>854</v>
      </c>
      <c r="G48" s="1066"/>
      <c r="H48" s="1421"/>
      <c r="I48" s="1066"/>
      <c r="J48" s="1421"/>
      <c r="K48" s="687"/>
      <c r="X48" s="1156">
        <v>0</v>
      </c>
    </row>
    <row s="20133" customFormat="1" customHeight="1" ht="11.25" hidden="1">
      <c r="A49" s="2790"/>
      <c r="B49" s="909"/>
      <c r="D49" s="1063" t="s">
        <v>870</v>
      </c>
      <c r="E49" s="1069" t="s">
        <v>871</v>
      </c>
      <c r="F49" s="1058" t="s">
        <v>854</v>
      </c>
      <c r="G49" s="1066"/>
      <c r="H49" s="1421"/>
      <c r="I49" s="1066"/>
      <c r="J49" s="1421"/>
      <c r="K49" s="687"/>
      <c r="X49" s="1156">
        <v>0</v>
      </c>
    </row>
    <row s="20133" customFormat="1" customHeight="1" ht="11.25" hidden="1">
      <c r="A50" s="2790"/>
      <c r="B50" s="909"/>
      <c r="D50" s="1063" t="s">
        <v>872</v>
      </c>
      <c r="E50" s="1065" t="s">
        <v>873</v>
      </c>
      <c r="F50" s="1058" t="s">
        <v>854</v>
      </c>
      <c r="G50" s="1066"/>
      <c r="H50" s="1421"/>
      <c r="I50" s="1066"/>
      <c r="J50" s="1421"/>
      <c r="K50" s="687"/>
      <c r="X50" s="1156">
        <v>0</v>
      </c>
    </row>
    <row s="20133" customFormat="1" customHeight="1" ht="11.25" hidden="1">
      <c r="A51" s="2790"/>
      <c r="B51" s="909"/>
      <c r="D51" s="1063" t="s">
        <v>874</v>
      </c>
      <c r="E51" s="1065" t="s">
        <v>875</v>
      </c>
      <c r="F51" s="1058" t="s">
        <v>854</v>
      </c>
      <c r="G51" s="1066"/>
      <c r="H51" s="1421"/>
      <c r="I51" s="1066"/>
      <c r="J51" s="1421"/>
      <c r="K51" s="687"/>
      <c r="X51" s="1156">
        <v>0</v>
      </c>
    </row>
    <row s="20133" customFormat="1" customHeight="1" ht="45" hidden="1">
      <c r="A52" s="2790"/>
      <c r="B52" s="909"/>
      <c r="D52" s="1063" t="s">
        <v>108</v>
      </c>
      <c r="E52" s="1064" t="s">
        <v>876</v>
      </c>
      <c r="F52" s="1058" t="s">
        <v>854</v>
      </c>
      <c r="G52" s="1066"/>
      <c r="H52" s="1421"/>
      <c r="I52" s="1066"/>
      <c r="J52" s="1421"/>
      <c r="K52" s="687"/>
      <c r="X52" s="1156">
        <v>0</v>
      </c>
    </row>
    <row s="20133" customFormat="1" customHeight="1" ht="11.25" hidden="1">
      <c r="A53" s="2790"/>
      <c r="B53" s="909"/>
      <c r="D53" s="1063" t="s">
        <v>308</v>
      </c>
      <c r="E53" s="1065" t="s">
        <v>865</v>
      </c>
      <c r="F53" s="1058" t="s">
        <v>854</v>
      </c>
      <c r="G53" s="1066"/>
      <c r="H53" s="1421"/>
      <c r="I53" s="1066"/>
      <c r="J53" s="1421"/>
      <c r="K53" s="687"/>
      <c r="X53" s="1156">
        <v>0</v>
      </c>
    </row>
    <row s="20133" customFormat="1" customHeight="1" ht="11.25" hidden="1">
      <c r="A54" s="2790"/>
      <c r="B54" s="909"/>
      <c r="D54" s="1063" t="s">
        <v>877</v>
      </c>
      <c r="E54" s="1065" t="s">
        <v>866</v>
      </c>
      <c r="F54" s="1058" t="s">
        <v>854</v>
      </c>
      <c r="G54" s="1066"/>
      <c r="H54" s="1421"/>
      <c r="I54" s="1066"/>
      <c r="J54" s="1421"/>
      <c r="K54" s="687"/>
      <c r="X54" s="1156">
        <v>0</v>
      </c>
    </row>
    <row s="20133" customFormat="1" customHeight="1" ht="11.25" hidden="1">
      <c r="A55" s="2790"/>
      <c r="B55" s="909"/>
      <c r="D55" s="1063" t="s">
        <v>878</v>
      </c>
      <c r="E55" s="1065" t="s">
        <v>867</v>
      </c>
      <c r="F55" s="1058" t="s">
        <v>854</v>
      </c>
      <c r="G55" s="1066"/>
      <c r="H55" s="1421"/>
      <c r="I55" s="1066"/>
      <c r="J55" s="1421"/>
      <c r="K55" s="687"/>
      <c r="X55" s="1156">
        <v>0</v>
      </c>
    </row>
    <row s="20133" customFormat="1" customHeight="1" ht="11.25" hidden="1">
      <c r="A56" s="2790"/>
      <c r="B56" s="909"/>
      <c r="D56" s="1063" t="s">
        <v>879</v>
      </c>
      <c r="E56" s="1069" t="s">
        <v>869</v>
      </c>
      <c r="F56" s="1058" t="s">
        <v>854</v>
      </c>
      <c r="G56" s="1066"/>
      <c r="H56" s="1421"/>
      <c r="I56" s="1066"/>
      <c r="J56" s="1421"/>
      <c r="K56" s="687"/>
      <c r="X56" s="1156">
        <v>0</v>
      </c>
    </row>
    <row s="20133" customFormat="1" customHeight="1" ht="11.25" hidden="1">
      <c r="A57" s="2790"/>
      <c r="B57" s="909"/>
      <c r="D57" s="1063" t="s">
        <v>880</v>
      </c>
      <c r="E57" s="1069" t="s">
        <v>871</v>
      </c>
      <c r="F57" s="1058" t="s">
        <v>854</v>
      </c>
      <c r="G57" s="1066"/>
      <c r="H57" s="1421"/>
      <c r="I57" s="1066"/>
      <c r="J57" s="1421"/>
      <c r="K57" s="687"/>
      <c r="X57" s="1156">
        <v>0</v>
      </c>
    </row>
    <row s="20133" customFormat="1" customHeight="1" ht="11.25" hidden="1">
      <c r="A58" s="2790"/>
      <c r="B58" s="909"/>
      <c r="D58" s="1063" t="s">
        <v>881</v>
      </c>
      <c r="E58" s="1065" t="s">
        <v>873</v>
      </c>
      <c r="F58" s="1058" t="s">
        <v>854</v>
      </c>
      <c r="G58" s="1066"/>
      <c r="H58" s="1421"/>
      <c r="I58" s="1066"/>
      <c r="J58" s="1421"/>
      <c r="K58" s="687"/>
      <c r="X58" s="1156">
        <v>0</v>
      </c>
    </row>
    <row s="20133" customFormat="1" customHeight="1" ht="11.25" hidden="1">
      <c r="A59" s="2790"/>
      <c r="B59" s="909"/>
      <c r="D59" s="1063" t="s">
        <v>882</v>
      </c>
      <c r="E59" s="1065" t="s">
        <v>875</v>
      </c>
      <c r="F59" s="1058" t="s">
        <v>854</v>
      </c>
      <c r="G59" s="1066"/>
      <c r="H59" s="1421"/>
      <c r="I59" s="1066"/>
      <c r="J59" s="1421"/>
      <c r="K59" s="687"/>
      <c r="X59" s="1156">
        <v>0</v>
      </c>
    </row>
    <row s="20133" customFormat="1" customHeight="1" ht="33.75" hidden="1">
      <c r="A60" s="2790"/>
      <c r="B60" s="909"/>
      <c r="D60" s="1063" t="s">
        <v>92</v>
      </c>
      <c r="E60" s="1064" t="s">
        <v>883</v>
      </c>
      <c r="F60" s="1119" t="s">
        <v>553</v>
      </c>
      <c r="G60" s="1140"/>
      <c r="H60" s="1421"/>
      <c r="I60" s="1140"/>
      <c r="J60" s="1421"/>
      <c r="K60" s="700" t="s">
        <v>884</v>
      </c>
      <c r="X60" s="1156">
        <v>0</v>
      </c>
    </row>
    <row s="20133" customFormat="1" customHeight="1" ht="33.75" hidden="1">
      <c r="A61" s="2790"/>
      <c r="B61" s="909"/>
      <c r="D61" s="1063" t="s">
        <v>93</v>
      </c>
      <c r="E61" s="1064" t="s">
        <v>885</v>
      </c>
      <c r="F61" s="1124" t="s">
        <v>815</v>
      </c>
      <c r="G61" s="1066"/>
      <c r="H61" s="1421"/>
      <c r="I61" s="1066"/>
      <c r="J61" s="1421"/>
      <c r="K61" s="687"/>
      <c r="X61" s="1156">
        <v>0</v>
      </c>
    </row>
    <row s="20133" customFormat="1" customHeight="1" ht="22.5" hidden="1">
      <c r="A62" s="2790"/>
      <c r="B62" s="909" t="s">
        <v>583</v>
      </c>
      <c r="D62" s="1063" t="s">
        <v>109</v>
      </c>
      <c r="E62" s="1064" t="s">
        <v>886</v>
      </c>
      <c r="F62" s="1124" t="s">
        <v>301</v>
      </c>
      <c r="G62" s="780"/>
      <c r="H62" s="1421"/>
      <c r="I62" s="780"/>
      <c r="J62" s="1421"/>
      <c r="K62" s="687" t="s">
        <v>626</v>
      </c>
      <c r="X62" s="1156">
        <v>0</v>
      </c>
    </row>
    <row s="20133" customFormat="1" customHeight="1" ht="45" hidden="1">
      <c r="A63" s="2790"/>
      <c r="B63" s="909" t="s">
        <v>583</v>
      </c>
      <c r="D63" s="1063" t="s">
        <v>887</v>
      </c>
      <c r="E63" s="1065" t="s">
        <v>888</v>
      </c>
      <c r="F63" s="1119" t="s">
        <v>301</v>
      </c>
      <c r="G63" s="780"/>
      <c r="H63" s="1421"/>
      <c r="I63" s="780"/>
      <c r="J63" s="1421"/>
      <c r="K63" s="687" t="s">
        <v>626</v>
      </c>
      <c r="X63" s="1156">
        <v>0</v>
      </c>
    </row>
    <row s="20133" customFormat="1" customHeight="1" ht="11.549999999999999">
      <c r="A64" s="1431"/>
      <c r="B64" s="916"/>
      <c r="D64" s="1432"/>
      <c r="E64" s="1433"/>
      <c r="X64" s="907">
        <v>11</v>
      </c>
    </row>
    <row s="20133" customFormat="1" customHeight="1" ht="22.5" hidden="1">
      <c r="A65" s="2790" t="s">
        <v>889</v>
      </c>
      <c r="B65" s="909"/>
      <c r="D65" s="1063">
        <v>1</v>
      </c>
      <c r="E65" s="1142" t="s">
        <v>890</v>
      </c>
      <c r="F65" s="1138" t="s">
        <v>805</v>
      </c>
      <c r="G65" s="1139"/>
      <c r="H65" s="1427"/>
      <c r="I65" s="1139"/>
      <c r="J65" s="1427"/>
      <c r="K65" s="699" t="s">
        <v>891</v>
      </c>
      <c r="X65" s="1156">
        <v>0</v>
      </c>
    </row>
    <row s="20133" customFormat="1" customHeight="1" ht="56.25" hidden="1">
      <c r="A66" s="2790"/>
      <c r="B66" s="909"/>
      <c r="D66" s="1141" t="s">
        <v>107</v>
      </c>
      <c r="E66" s="1105" t="s">
        <v>892</v>
      </c>
      <c r="F66" s="1058" t="s">
        <v>541</v>
      </c>
      <c r="G66" s="1058" t="s">
        <v>541</v>
      </c>
      <c r="H66" s="917"/>
      <c r="I66" s="1058" t="s">
        <v>541</v>
      </c>
      <c r="J66" s="917"/>
      <c r="K66" s="687"/>
      <c r="X66" s="1156">
        <v>0</v>
      </c>
    </row>
    <row s="20133" customFormat="1" customHeight="1" ht="33.75" hidden="1">
      <c r="A67" s="2790"/>
      <c r="B67" s="909"/>
      <c r="D67" s="1141" t="s">
        <v>704</v>
      </c>
      <c r="E67" s="1352" t="s">
        <v>893</v>
      </c>
      <c r="F67" s="1058" t="s">
        <v>857</v>
      </c>
      <c r="G67" s="1125"/>
      <c r="H67" s="917"/>
      <c r="I67" s="1125"/>
      <c r="J67" s="917"/>
      <c r="K67" s="687"/>
      <c r="X67" s="1156">
        <v>0</v>
      </c>
    </row>
    <row s="20133" customFormat="1" customHeight="1" ht="22.5" hidden="1">
      <c r="A68" s="2790"/>
      <c r="B68" s="909"/>
      <c r="D68" s="1141" t="s">
        <v>302</v>
      </c>
      <c r="E68" s="1352" t="s">
        <v>894</v>
      </c>
      <c r="F68" s="1058" t="s">
        <v>857</v>
      </c>
      <c r="G68" s="1125"/>
      <c r="H68" s="917"/>
      <c r="I68" s="1125"/>
      <c r="J68" s="917"/>
      <c r="K68" s="687"/>
      <c r="X68" s="1156">
        <v>0</v>
      </c>
    </row>
    <row s="20133" customFormat="1" customHeight="1" ht="22.5" hidden="1">
      <c r="A69" s="2790"/>
      <c r="B69" s="909"/>
      <c r="D69" s="1141" t="s">
        <v>305</v>
      </c>
      <c r="E69" s="1352" t="s">
        <v>895</v>
      </c>
      <c r="F69" s="1119" t="s">
        <v>553</v>
      </c>
      <c r="G69" s="1140"/>
      <c r="H69" s="917"/>
      <c r="I69" s="1140"/>
      <c r="J69" s="917"/>
      <c r="K69" s="687"/>
      <c r="X69" s="1156">
        <v>0</v>
      </c>
    </row>
    <row s="20133" customFormat="1" customHeight="1" ht="22.5" hidden="1">
      <c r="A70" s="2790"/>
      <c r="B70" s="909"/>
      <c r="D70" s="1141" t="s">
        <v>724</v>
      </c>
      <c r="E70" s="1352" t="s">
        <v>896</v>
      </c>
      <c r="F70" s="1119" t="s">
        <v>553</v>
      </c>
      <c r="G70" s="1140"/>
      <c r="H70" s="917"/>
      <c r="I70" s="1140"/>
      <c r="J70" s="917"/>
      <c r="K70" s="687"/>
      <c r="X70" s="1156">
        <v>0</v>
      </c>
    </row>
    <row s="20133" customFormat="1" customHeight="1" ht="22.5" hidden="1">
      <c r="A71" s="2790"/>
      <c r="B71" s="909"/>
      <c r="D71" s="1063" t="s">
        <v>90</v>
      </c>
      <c r="E71" s="1064" t="s">
        <v>897</v>
      </c>
      <c r="F71" s="1058" t="s">
        <v>857</v>
      </c>
      <c r="G71" s="955"/>
      <c r="H71" s="1428"/>
      <c r="I71" s="955"/>
      <c r="J71" s="1428"/>
      <c r="K71" s="700"/>
      <c r="X71" s="1156">
        <v>0</v>
      </c>
    </row>
    <row s="20133" customFormat="1" customHeight="1" ht="56.25" hidden="1">
      <c r="A72" s="2790"/>
      <c r="B72" s="909"/>
      <c r="D72" s="1063" t="s">
        <v>91</v>
      </c>
      <c r="E72" s="1064" t="s">
        <v>898</v>
      </c>
      <c r="F72" s="1119" t="s">
        <v>553</v>
      </c>
      <c r="G72" s="1140"/>
      <c r="H72" s="1421"/>
      <c r="I72" s="1140"/>
      <c r="J72" s="1421"/>
      <c r="K72" s="700"/>
      <c r="X72" s="1156">
        <v>0</v>
      </c>
    </row>
    <row s="20133" customFormat="1" customHeight="1" ht="33.75" hidden="1">
      <c r="A73" s="2790"/>
      <c r="B73" s="909"/>
      <c r="D73" s="1063" t="s">
        <v>108</v>
      </c>
      <c r="E73" s="1064" t="s">
        <v>899</v>
      </c>
      <c r="F73" s="1124" t="s">
        <v>815</v>
      </c>
      <c r="G73" s="1066"/>
      <c r="H73" s="1421"/>
      <c r="I73" s="1066"/>
      <c r="J73" s="1421"/>
      <c r="K73" s="687"/>
      <c r="X73" s="1156">
        <v>0</v>
      </c>
    </row>
    <row s="20133" customFormat="1" customHeight="1" ht="22.5" hidden="1">
      <c r="A74" s="2790"/>
      <c r="B74" s="909" t="s">
        <v>583</v>
      </c>
      <c r="D74" s="1063" t="s">
        <v>92</v>
      </c>
      <c r="E74" s="1064" t="s">
        <v>900</v>
      </c>
      <c r="F74" s="1124" t="s">
        <v>301</v>
      </c>
      <c r="G74" s="780"/>
      <c r="H74" s="1421"/>
      <c r="I74" s="780"/>
      <c r="J74" s="1421"/>
      <c r="K74" s="687" t="s">
        <v>626</v>
      </c>
      <c r="X74" s="1156">
        <v>0</v>
      </c>
    </row>
    <row s="20133" customFormat="1" customHeight="1" ht="45" hidden="1">
      <c r="A75" s="2790"/>
      <c r="B75" s="909" t="s">
        <v>583</v>
      </c>
      <c r="D75" s="1063" t="s">
        <v>647</v>
      </c>
      <c r="E75" s="1065" t="s">
        <v>901</v>
      </c>
      <c r="F75" s="1119" t="s">
        <v>301</v>
      </c>
      <c r="G75" s="780"/>
      <c r="H75" s="1421"/>
      <c r="I75" s="780"/>
      <c r="J75" s="1421"/>
      <c r="K75" s="687" t="s">
        <v>626</v>
      </c>
      <c r="X75" s="1156">
        <v>0</v>
      </c>
    </row>
    <row s="20133" customFormat="1" customHeight="1" ht="11.549999999999999">
      <c r="A76" s="1431"/>
      <c r="B76" s="916"/>
      <c r="D76" s="1432"/>
      <c r="E76" s="1433"/>
      <c r="X76" s="907">
        <v>11</v>
      </c>
    </row>
    <row s="20133" customFormat="1" customHeight="1" ht="11.25" hidden="1">
      <c r="A77" s="2790" t="s">
        <v>902</v>
      </c>
      <c r="B77" s="909"/>
      <c r="D77" s="1063">
        <v>1</v>
      </c>
      <c r="E77" s="1064" t="s">
        <v>903</v>
      </c>
      <c r="F77" s="1119" t="s">
        <v>805</v>
      </c>
      <c r="G77" s="1122"/>
      <c r="H77" s="1421"/>
      <c r="I77" s="1122"/>
      <c r="J77" s="1421"/>
      <c r="K77" s="687" t="s">
        <v>904</v>
      </c>
      <c r="X77" s="1156">
        <v>0</v>
      </c>
    </row>
    <row s="20133" customFormat="1" customHeight="1" ht="11.25" hidden="1">
      <c r="A78" s="2790"/>
      <c r="B78" s="909"/>
      <c r="D78" s="1063" t="s">
        <v>107</v>
      </c>
      <c r="E78" s="1064" t="s">
        <v>905</v>
      </c>
      <c r="F78" s="1119" t="s">
        <v>805</v>
      </c>
      <c r="G78" s="1122"/>
      <c r="H78" s="1421"/>
      <c r="I78" s="1122"/>
      <c r="J78" s="1421"/>
      <c r="K78" s="687" t="s">
        <v>906</v>
      </c>
      <c r="X78" s="1156">
        <v>0</v>
      </c>
    </row>
    <row s="20133" customFormat="1" customHeight="1" ht="22.5" hidden="1">
      <c r="A79" s="2790"/>
      <c r="B79" s="909"/>
      <c r="D79" s="1063" t="s">
        <v>90</v>
      </c>
      <c r="E79" s="1120" t="s">
        <v>907</v>
      </c>
      <c r="F79" s="1058" t="s">
        <v>854</v>
      </c>
      <c r="G79" s="1122"/>
      <c r="H79" s="1421"/>
      <c r="I79" s="1122"/>
      <c r="J79" s="1421"/>
      <c r="K79" s="687" t="s">
        <v>908</v>
      </c>
      <c r="X79" s="1156">
        <v>0</v>
      </c>
    </row>
    <row s="20133" customFormat="1" customHeight="1" ht="11.25" hidden="1">
      <c r="A80" s="2790"/>
      <c r="B80" s="909"/>
      <c r="D80" s="1063" t="s">
        <v>319</v>
      </c>
      <c r="E80" s="1121" t="s">
        <v>909</v>
      </c>
      <c r="F80" s="1058" t="s">
        <v>854</v>
      </c>
      <c r="G80" s="1122"/>
      <c r="H80" s="1421"/>
      <c r="I80" s="1122"/>
      <c r="J80" s="1421"/>
      <c r="K80" s="687"/>
      <c r="X80" s="1156">
        <v>0</v>
      </c>
    </row>
    <row s="20133" customFormat="1" customHeight="1" ht="11.25" hidden="1">
      <c r="A81" s="2790"/>
      <c r="B81" s="909"/>
      <c r="D81" s="1063" t="s">
        <v>327</v>
      </c>
      <c r="E81" s="1121" t="s">
        <v>910</v>
      </c>
      <c r="F81" s="1058" t="s">
        <v>854</v>
      </c>
      <c r="G81" s="1122"/>
      <c r="H81" s="1421"/>
      <c r="I81" s="1122"/>
      <c r="J81" s="1421"/>
      <c r="K81" s="687"/>
      <c r="X81" s="1156">
        <v>0</v>
      </c>
    </row>
    <row s="20133" customFormat="1" customHeight="1" ht="11.25" hidden="1">
      <c r="A82" s="2790"/>
      <c r="B82" s="909"/>
      <c r="D82" s="1063" t="s">
        <v>329</v>
      </c>
      <c r="E82" s="1121" t="s">
        <v>911</v>
      </c>
      <c r="F82" s="1058" t="s">
        <v>854</v>
      </c>
      <c r="G82" s="1122"/>
      <c r="H82" s="1421"/>
      <c r="I82" s="1122"/>
      <c r="J82" s="1421"/>
      <c r="K82" s="687"/>
      <c r="X82" s="1156">
        <v>0</v>
      </c>
    </row>
    <row s="20133" customFormat="1" customHeight="1" ht="11.25" hidden="1">
      <c r="A83" s="2790"/>
      <c r="B83" s="909"/>
      <c r="D83" s="1063" t="s">
        <v>331</v>
      </c>
      <c r="E83" s="1121" t="s">
        <v>912</v>
      </c>
      <c r="F83" s="1058" t="s">
        <v>854</v>
      </c>
      <c r="G83" s="1122"/>
      <c r="H83" s="1421"/>
      <c r="I83" s="1122"/>
      <c r="J83" s="1421"/>
      <c r="K83" s="687"/>
      <c r="X83" s="1156">
        <v>0</v>
      </c>
    </row>
    <row s="20133" customFormat="1" customHeight="1" ht="11.25" hidden="1">
      <c r="A84" s="2790"/>
      <c r="B84" s="909"/>
      <c r="D84" s="1063" t="s">
        <v>913</v>
      </c>
      <c r="E84" s="1121" t="s">
        <v>914</v>
      </c>
      <c r="F84" s="1058" t="s">
        <v>854</v>
      </c>
      <c r="G84" s="1122"/>
      <c r="H84" s="1421"/>
      <c r="I84" s="1122"/>
      <c r="J84" s="1421"/>
      <c r="K84" s="687"/>
      <c r="X84" s="1156">
        <v>0</v>
      </c>
    </row>
    <row s="20133" customFormat="1" customHeight="1" ht="11.25" hidden="1">
      <c r="A85" s="2790"/>
      <c r="B85" s="909"/>
      <c r="D85" s="1063" t="s">
        <v>915</v>
      </c>
      <c r="E85" s="1121" t="s">
        <v>916</v>
      </c>
      <c r="F85" s="1058" t="s">
        <v>854</v>
      </c>
      <c r="G85" s="1122"/>
      <c r="H85" s="1421"/>
      <c r="I85" s="1122"/>
      <c r="J85" s="1421"/>
      <c r="K85" s="687"/>
      <c r="X85" s="1156">
        <v>0</v>
      </c>
    </row>
    <row s="20133" customFormat="1" customHeight="1" ht="11.25" hidden="1">
      <c r="A86" s="2790"/>
      <c r="B86" s="909"/>
      <c r="D86" s="1063" t="s">
        <v>917</v>
      </c>
      <c r="E86" s="1121" t="s">
        <v>918</v>
      </c>
      <c r="F86" s="1058" t="s">
        <v>854</v>
      </c>
      <c r="G86" s="1122"/>
      <c r="H86" s="1421"/>
      <c r="I86" s="1122"/>
      <c r="J86" s="1421"/>
      <c r="K86" s="687"/>
      <c r="X86" s="1156">
        <v>0</v>
      </c>
    </row>
    <row s="20133" customFormat="1" customHeight="1" ht="45" hidden="1">
      <c r="A87" s="2790"/>
      <c r="B87" s="909"/>
      <c r="D87" s="1063" t="s">
        <v>91</v>
      </c>
      <c r="E87" s="1064" t="s">
        <v>919</v>
      </c>
      <c r="F87" s="1058" t="s">
        <v>854</v>
      </c>
      <c r="G87" s="1122"/>
      <c r="H87" s="1421"/>
      <c r="I87" s="1122"/>
      <c r="J87" s="1421"/>
      <c r="K87" s="687" t="s">
        <v>920</v>
      </c>
      <c r="X87" s="1156">
        <v>0</v>
      </c>
    </row>
    <row s="20133" customFormat="1" customHeight="1" ht="11.25" hidden="1">
      <c r="A88" s="2790"/>
      <c r="B88" s="909"/>
      <c r="D88" s="1063" t="s">
        <v>749</v>
      </c>
      <c r="E88" s="1121" t="s">
        <v>909</v>
      </c>
      <c r="F88" s="1058" t="s">
        <v>854</v>
      </c>
      <c r="G88" s="1122"/>
      <c r="H88" s="1421"/>
      <c r="I88" s="1122"/>
      <c r="J88" s="1421"/>
      <c r="K88" s="687"/>
      <c r="X88" s="1156">
        <v>0</v>
      </c>
    </row>
    <row s="20133" customFormat="1" customHeight="1" ht="11.25" hidden="1">
      <c r="A89" s="2790"/>
      <c r="B89" s="909"/>
      <c r="D89" s="1063" t="s">
        <v>791</v>
      </c>
      <c r="E89" s="1121" t="s">
        <v>910</v>
      </c>
      <c r="F89" s="1058" t="s">
        <v>854</v>
      </c>
      <c r="G89" s="1122"/>
      <c r="H89" s="1421"/>
      <c r="I89" s="1122"/>
      <c r="J89" s="1421"/>
      <c r="K89" s="687"/>
      <c r="X89" s="1156">
        <v>0</v>
      </c>
    </row>
    <row s="20133" customFormat="1" customHeight="1" ht="11.25" hidden="1">
      <c r="A90" s="2790"/>
      <c r="B90" s="909"/>
      <c r="D90" s="1063" t="s">
        <v>794</v>
      </c>
      <c r="E90" s="1121" t="s">
        <v>911</v>
      </c>
      <c r="F90" s="1058" t="s">
        <v>854</v>
      </c>
      <c r="G90" s="1122"/>
      <c r="H90" s="1421"/>
      <c r="I90" s="1122"/>
      <c r="J90" s="1421"/>
      <c r="K90" s="687"/>
      <c r="X90" s="1156">
        <v>0</v>
      </c>
    </row>
    <row s="20133" customFormat="1" customHeight="1" ht="11.25" hidden="1">
      <c r="A91" s="2790"/>
      <c r="B91" s="909"/>
      <c r="D91" s="1063" t="s">
        <v>872</v>
      </c>
      <c r="E91" s="1121" t="s">
        <v>912</v>
      </c>
      <c r="F91" s="1058" t="s">
        <v>854</v>
      </c>
      <c r="G91" s="1122"/>
      <c r="H91" s="1421"/>
      <c r="I91" s="1122"/>
      <c r="J91" s="1421"/>
      <c r="K91" s="687"/>
      <c r="X91" s="1156">
        <v>0</v>
      </c>
    </row>
    <row s="20133" customFormat="1" customHeight="1" ht="11.25" hidden="1">
      <c r="A92" s="2790"/>
      <c r="B92" s="909"/>
      <c r="D92" s="1063" t="s">
        <v>874</v>
      </c>
      <c r="E92" s="1121" t="s">
        <v>914</v>
      </c>
      <c r="F92" s="1058" t="s">
        <v>854</v>
      </c>
      <c r="G92" s="1122"/>
      <c r="H92" s="1421"/>
      <c r="I92" s="1122"/>
      <c r="J92" s="1421"/>
      <c r="K92" s="687"/>
      <c r="X92" s="1156">
        <v>0</v>
      </c>
    </row>
    <row s="20133" customFormat="1" customHeight="1" ht="11.25" hidden="1">
      <c r="A93" s="2790"/>
      <c r="B93" s="909"/>
      <c r="D93" s="1063" t="s">
        <v>921</v>
      </c>
      <c r="E93" s="1121" t="s">
        <v>916</v>
      </c>
      <c r="F93" s="1058" t="s">
        <v>854</v>
      </c>
      <c r="G93" s="1122"/>
      <c r="H93" s="1421"/>
      <c r="I93" s="1122"/>
      <c r="J93" s="1421"/>
      <c r="K93" s="687"/>
      <c r="X93" s="1156">
        <v>0</v>
      </c>
    </row>
    <row s="20133" customFormat="1" customHeight="1" ht="11.25" hidden="1">
      <c r="A94" s="2790"/>
      <c r="B94" s="909"/>
      <c r="D94" s="1063" t="s">
        <v>922</v>
      </c>
      <c r="E94" s="1121" t="s">
        <v>918</v>
      </c>
      <c r="F94" s="1058" t="s">
        <v>854</v>
      </c>
      <c r="G94" s="1122"/>
      <c r="H94" s="1421"/>
      <c r="I94" s="1122"/>
      <c r="J94" s="1421"/>
      <c r="K94" s="687"/>
      <c r="X94" s="1156">
        <v>0</v>
      </c>
    </row>
    <row s="20133" customFormat="1" customHeight="1" ht="24.75" hidden="1">
      <c r="A95" s="2790"/>
      <c r="B95" s="909"/>
      <c r="D95" s="1063" t="s">
        <v>108</v>
      </c>
      <c r="E95" s="1064" t="s">
        <v>923</v>
      </c>
      <c r="F95" s="1123" t="s">
        <v>553</v>
      </c>
      <c r="G95" s="1125"/>
      <c r="H95" s="1421"/>
      <c r="I95" s="1125"/>
      <c r="J95" s="1421"/>
      <c r="K95" s="687" t="s">
        <v>924</v>
      </c>
      <c r="X95" s="1156">
        <v>0</v>
      </c>
    </row>
    <row s="20133" customFormat="1" customHeight="1" ht="33.75" hidden="1">
      <c r="A96" s="2790"/>
      <c r="B96" s="909"/>
      <c r="D96" s="1063" t="s">
        <v>92</v>
      </c>
      <c r="E96" s="1064" t="s">
        <v>925</v>
      </c>
      <c r="F96" s="1124" t="s">
        <v>815</v>
      </c>
      <c r="G96" s="1126"/>
      <c r="H96" s="1421"/>
      <c r="I96" s="1126"/>
      <c r="J96" s="1421"/>
      <c r="K96" s="687"/>
      <c r="X96" s="1156">
        <v>0</v>
      </c>
    </row>
    <row s="20133" customFormat="1" customHeight="1" ht="22.5" hidden="1">
      <c r="A97" s="2790"/>
      <c r="B97" s="909" t="s">
        <v>583</v>
      </c>
      <c r="D97" s="1063" t="s">
        <v>93</v>
      </c>
      <c r="E97" s="1064" t="s">
        <v>926</v>
      </c>
      <c r="F97" s="1124" t="s">
        <v>301</v>
      </c>
      <c r="G97" s="783"/>
      <c r="H97" s="1421"/>
      <c r="I97" s="783"/>
      <c r="J97" s="1421"/>
      <c r="K97" s="687" t="s">
        <v>626</v>
      </c>
      <c r="X97" s="1156">
        <v>0</v>
      </c>
    </row>
    <row s="20133" customFormat="1" customHeight="1" ht="45" hidden="1">
      <c r="A98" s="2790"/>
      <c r="B98" s="909" t="s">
        <v>583</v>
      </c>
      <c r="D98" s="1063" t="s">
        <v>927</v>
      </c>
      <c r="E98" s="1065" t="s">
        <v>928</v>
      </c>
      <c r="F98" s="1119" t="s">
        <v>301</v>
      </c>
      <c r="G98" s="783"/>
      <c r="H98" s="1421"/>
      <c r="I98" s="783"/>
      <c r="J98" s="1421"/>
      <c r="K98" s="687" t="s">
        <v>626</v>
      </c>
      <c r="X98" s="1156">
        <v>0</v>
      </c>
    </row>
    <row s="20133" customFormat="1" customHeight="1" ht="95.25" hidden="1">
      <c r="A99" s="2790"/>
      <c r="B99" s="909" t="s">
        <v>583</v>
      </c>
      <c r="D99" s="1063" t="s">
        <v>109</v>
      </c>
      <c r="E99" s="1064" t="s">
        <v>929</v>
      </c>
      <c r="F99" s="1119" t="s">
        <v>301</v>
      </c>
      <c r="G99" s="783"/>
      <c r="H99" s="1421"/>
      <c r="I99" s="783"/>
      <c r="J99" s="1421"/>
      <c r="K99" s="687" t="s">
        <v>626</v>
      </c>
      <c r="X99" s="1156">
        <v>0</v>
      </c>
    </row>
    <row s="20133" customFormat="1" customHeight="1" ht="22.5" hidden="1">
      <c r="A100" s="2790"/>
      <c r="B100" s="909" t="s">
        <v>583</v>
      </c>
      <c r="D100" s="1063" t="s">
        <v>145</v>
      </c>
      <c r="E100" s="1064" t="s">
        <v>930</v>
      </c>
      <c r="F100" s="1119" t="s">
        <v>301</v>
      </c>
      <c r="G100" s="783"/>
      <c r="H100" s="1421"/>
      <c r="I100" s="783"/>
      <c r="J100" s="1421"/>
      <c r="K100" s="687" t="s">
        <v>626</v>
      </c>
      <c r="X100" s="1156">
        <v>0</v>
      </c>
    </row>
    <row s="20133" customFormat="1" customHeight="1" ht="11.549999999999999">
      <c r="A101" s="1431"/>
      <c r="B101" s="916"/>
      <c r="D101" s="1432"/>
      <c r="E101" s="1433"/>
      <c r="X101" s="907">
        <v>11</v>
      </c>
    </row>
    <row customHeight="1" ht="22.5" hidden="1">
      <c r="A102" s="934" t="s">
        <v>82</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866E-FB9F-C52A-3AF1-8D59A6F4C2F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0097" width="9.140625" hidden="1" customWidth="1"/>
    <col min="2" max="2" style="20133" width="9.140625" hidden="1" customWidth="1"/>
    <col min="3" max="3" style="21651" width="4.00390625" customWidth="1"/>
    <col min="4" max="4" style="20133" width="6.00390625" customWidth="1"/>
    <col min="5" max="5" style="20133" width="36.00390625" customWidth="1"/>
    <col min="6" max="6" style="20133" width="9.00390625" customWidth="1"/>
    <col min="7" max="7" style="20133" width="25.7109375" hidden="1" customWidth="1"/>
    <col min="8" max="8" style="20133" width="33.7109375" hidden="1" customWidth="1"/>
    <col min="9" max="9" style="20133" width="25.7109375" customWidth="1"/>
    <col min="10" max="10" style="20133" width="33.00390625" customWidth="1"/>
    <col min="11" max="11" style="20210" width="93.00390625" customWidth="1"/>
    <col min="12" max="20" style="20133" width="10.00390625" customWidth="1"/>
    <col min="21" max="21" style="21652" width="10.00390625" customWidth="1"/>
    <col min="22" max="22" style="20133" width="10.57421875" hidden="1"/>
  </cols>
  <sheetData>
    <row s="20210" customFormat="1" customHeight="1" ht="22.5" hidden="1">
      <c r="C1" s="1070"/>
      <c r="G1" s="815">
        <v>4</v>
      </c>
      <c r="I1" s="815">
        <v>4</v>
      </c>
      <c r="U1" s="818"/>
      <c r="V1" s="815" t="s">
        <v>14</v>
      </c>
    </row>
    <row s="20210" customFormat="1" customHeight="1" ht="15" hidden="1">
      <c r="C2" s="1070"/>
      <c r="U2" s="818"/>
      <c r="V2" s="815">
        <v>0</v>
      </c>
    </row>
    <row customHeight="1" ht="22.5" hidden="1">
      <c r="A3" s="903"/>
      <c r="B3" s="2795"/>
      <c r="C3" s="2796" t="s">
        <v>684</v>
      </c>
      <c r="D3" s="1087" t="str">
        <f>B3&amp;".1"</f>
        <v>.1</v>
      </c>
      <c r="E3" s="1088" t="s">
        <v>931</v>
      </c>
      <c r="F3" s="1089" t="s">
        <v>301</v>
      </c>
      <c r="G3" s="1084"/>
      <c r="H3" s="799"/>
      <c r="I3" s="1084"/>
      <c r="J3" s="799"/>
      <c r="K3" s="687" t="s">
        <v>932</v>
      </c>
      <c r="V3" s="903">
        <v>0</v>
      </c>
    </row>
    <row customHeight="1" ht="15" hidden="1">
      <c r="A4" s="903"/>
      <c r="B4" s="2795"/>
      <c r="C4" s="2796"/>
      <c r="D4" s="1087" t="str">
        <f>B3&amp;".2"</f>
        <v>.2</v>
      </c>
      <c r="E4" s="1088" t="s">
        <v>933</v>
      </c>
      <c r="F4" s="1089" t="s">
        <v>301</v>
      </c>
      <c r="G4" s="2136" t="s">
        <v>22</v>
      </c>
      <c r="H4" s="799"/>
      <c r="I4" s="2136" t="s">
        <v>22</v>
      </c>
      <c r="J4" s="799"/>
      <c r="K4" s="687" t="s">
        <v>934</v>
      </c>
      <c r="V4" s="903">
        <v>0</v>
      </c>
    </row>
    <row s="20210" customFormat="1" customHeight="1" ht="15" hidden="1">
      <c r="C5" s="1070"/>
      <c r="U5" s="818"/>
      <c r="V5" s="815">
        <v>0</v>
      </c>
    </row>
    <row customHeight="1" ht="22.5" hidden="1">
      <c r="A6" s="903"/>
      <c r="B6" s="2795"/>
      <c r="C6" s="2796" t="s">
        <v>684</v>
      </c>
      <c r="D6" s="1087" t="str">
        <f>B6&amp;".1"</f>
        <v>.1</v>
      </c>
      <c r="E6" s="1088" t="s">
        <v>935</v>
      </c>
      <c r="F6" s="1089" t="s">
        <v>301</v>
      </c>
      <c r="G6" s="1084"/>
      <c r="H6" s="799"/>
      <c r="I6" s="1084"/>
      <c r="J6" s="799"/>
      <c r="K6" s="687" t="s">
        <v>936</v>
      </c>
      <c r="V6" s="903">
        <v>0</v>
      </c>
    </row>
    <row customHeight="1" ht="15" hidden="1">
      <c r="A7" s="903"/>
      <c r="B7" s="2795"/>
      <c r="C7" s="2796"/>
      <c r="D7" s="1087" t="str">
        <f>B6&amp;".2"</f>
        <v>.2</v>
      </c>
      <c r="E7" s="1088" t="s">
        <v>933</v>
      </c>
      <c r="F7" s="1089" t="s">
        <v>301</v>
      </c>
      <c r="G7" s="2136" t="s">
        <v>22</v>
      </c>
      <c r="H7" s="799"/>
      <c r="I7" s="2136" t="s">
        <v>22</v>
      </c>
      <c r="J7" s="799"/>
      <c r="K7" s="687" t="s">
        <v>934</v>
      </c>
      <c r="V7" s="903">
        <v>0</v>
      </c>
    </row>
    <row s="20210" customFormat="1" customHeight="1" ht="15" hidden="1">
      <c r="C8" s="1070"/>
      <c r="U8" s="818"/>
      <c r="V8" s="815">
        <v>0</v>
      </c>
    </row>
    <row customHeight="1" ht="22.5" hidden="1">
      <c r="A9" s="903"/>
      <c r="B9" s="2795"/>
      <c r="C9" s="2796" t="s">
        <v>684</v>
      </c>
      <c r="D9" s="1087" t="str">
        <f>B9&amp;".1"</f>
        <v>.1</v>
      </c>
      <c r="E9" s="1088" t="s">
        <v>937</v>
      </c>
      <c r="F9" s="1089" t="s">
        <v>301</v>
      </c>
      <c r="G9" s="1095" t="s">
        <v>22</v>
      </c>
      <c r="H9" s="799" t="s">
        <v>22</v>
      </c>
      <c r="I9" s="1095" t="s">
        <v>22</v>
      </c>
      <c r="J9" s="799" t="s">
        <v>22</v>
      </c>
      <c r="K9" s="687"/>
      <c r="V9" s="903">
        <v>0</v>
      </c>
    </row>
    <row customHeight="1" ht="15" hidden="1">
      <c r="A10" s="903"/>
      <c r="B10" s="2795"/>
      <c r="C10" s="2796"/>
      <c r="D10" s="1087" t="str">
        <f>B9&amp;".2"</f>
        <v>.2</v>
      </c>
      <c r="E10" s="1088" t="s">
        <v>938</v>
      </c>
      <c r="F10" s="1089" t="s">
        <v>301</v>
      </c>
      <c r="G10" s="2130" t="s">
        <v>22</v>
      </c>
      <c r="H10" s="799" t="s">
        <v>22</v>
      </c>
      <c r="I10" s="2130" t="s">
        <v>22</v>
      </c>
      <c r="J10" s="799" t="s">
        <v>22</v>
      </c>
      <c r="K10" s="687" t="s">
        <v>939</v>
      </c>
      <c r="V10" s="903">
        <v>0</v>
      </c>
    </row>
    <row customHeight="1" ht="15" hidden="1">
      <c r="A11" s="903"/>
      <c r="B11" s="2795"/>
      <c r="C11" s="2796"/>
      <c r="D11" s="1087" t="str">
        <f>B9&amp;".3"</f>
        <v>.3</v>
      </c>
      <c r="E11" s="1088" t="s">
        <v>940</v>
      </c>
      <c r="F11" s="1089" t="s">
        <v>301</v>
      </c>
      <c r="G11" s="2130" t="s">
        <v>22</v>
      </c>
      <c r="H11" s="799" t="s">
        <v>22</v>
      </c>
      <c r="I11" s="2130" t="s">
        <v>22</v>
      </c>
      <c r="J11" s="799" t="s">
        <v>22</v>
      </c>
      <c r="K11" s="687" t="s">
        <v>941</v>
      </c>
      <c r="V11" s="903">
        <v>0</v>
      </c>
    </row>
    <row s="20210" customFormat="1" customHeight="1" ht="15" hidden="1">
      <c r="C12" s="1070"/>
      <c r="U12" s="818"/>
      <c r="V12" s="815">
        <v>0</v>
      </c>
    </row>
    <row customHeight="1" ht="33.75" hidden="1">
      <c r="A13" s="903"/>
      <c r="B13" s="2795"/>
      <c r="C13" s="2796" t="s">
        <v>684</v>
      </c>
      <c r="D13" s="1087" t="str">
        <f>B13&amp;".1"</f>
        <v>.1</v>
      </c>
      <c r="E13" s="1088" t="s">
        <v>942</v>
      </c>
      <c r="F13" s="1089" t="s">
        <v>301</v>
      </c>
      <c r="G13" s="1095" t="s">
        <v>22</v>
      </c>
      <c r="H13" s="799" t="s">
        <v>22</v>
      </c>
      <c r="I13" s="1095" t="s">
        <v>22</v>
      </c>
      <c r="J13" s="799" t="s">
        <v>22</v>
      </c>
      <c r="K13" s="687" t="s">
        <v>943</v>
      </c>
      <c r="V13" s="903">
        <v>0</v>
      </c>
    </row>
    <row customHeight="1" ht="15" hidden="1">
      <c r="B14" s="2795"/>
      <c r="C14" s="2796"/>
      <c r="D14" s="1087" t="str">
        <f>B13&amp;".2"</f>
        <v>.2</v>
      </c>
      <c r="E14" s="1088" t="s">
        <v>944</v>
      </c>
      <c r="F14" s="1089" t="s">
        <v>301</v>
      </c>
      <c r="G14" s="2130" t="s">
        <v>22</v>
      </c>
      <c r="H14" s="799" t="s">
        <v>22</v>
      </c>
      <c r="I14" s="2130" t="s">
        <v>22</v>
      </c>
      <c r="J14" s="799" t="s">
        <v>22</v>
      </c>
      <c r="K14" s="687" t="s">
        <v>945</v>
      </c>
      <c r="V14" s="903">
        <v>0</v>
      </c>
    </row>
    <row s="20210" customFormat="1" customHeight="1" ht="15" hidden="1">
      <c r="C15" s="1070"/>
      <c r="U15" s="818"/>
      <c r="V15" s="815">
        <v>0</v>
      </c>
    </row>
    <row s="20210" customFormat="1" customHeight="1" ht="15" hidden="1">
      <c r="C16" s="1070"/>
      <c r="U16" s="818"/>
      <c r="V16" s="815">
        <v>0</v>
      </c>
    </row>
    <row s="20210" customFormat="1" customHeight="1" ht="15" hidden="1">
      <c r="C17" s="1070"/>
      <c r="U17" s="818"/>
      <c r="V17" s="815">
        <v>0</v>
      </c>
    </row>
    <row s="20210" customFormat="1" customHeight="1" ht="15" hidden="1">
      <c r="C18" s="1070"/>
      <c r="U18" s="818"/>
      <c r="V18" s="815">
        <v>0</v>
      </c>
    </row>
    <row s="20210" customFormat="1" customHeight="1" ht="15" hidden="1">
      <c r="C19" s="1070"/>
      <c r="U19" s="818"/>
      <c r="V19" s="815">
        <v>0</v>
      </c>
    </row>
    <row s="20210"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935"/>
      <c r="V22" s="903">
        <v>22</v>
      </c>
    </row>
    <row customHeight="1" ht="15.75">
      <c r="C23" s="574"/>
      <c r="D23" s="2574" t="str">
        <f>IF(org=0,"Не определено",org)</f>
        <v>АО "ДГК"</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20133" customFormat="1" customHeight="1" ht="1.05">
      <c r="A25" s="1157"/>
      <c r="C25" s="574"/>
      <c r="D25" s="907"/>
      <c r="E25" s="907"/>
      <c r="F25" s="907"/>
      <c r="G25" s="935"/>
      <c r="H25" s="1150"/>
      <c r="I25" s="935" t="s">
        <v>114</v>
      </c>
      <c r="J25" s="1150"/>
      <c r="K25" s="815"/>
      <c r="U25" s="1073"/>
      <c r="V25" s="1156">
        <v>1</v>
      </c>
    </row>
    <row customHeight="1" ht="15.75">
      <c r="C26" s="574"/>
      <c r="D26" s="1109"/>
      <c r="E26" s="2765" t="s">
        <v>102</v>
      </c>
      <c r="F26" s="2766"/>
      <c r="G26" s="2793" t="str">
        <f>IF(G25="","",INDEX(DIFFERENTIATION_UNMERGE_VD,MATCH(G25,DIFFERENTIATION_ID_DIFF,0)))</f>
        <v/>
      </c>
      <c r="H26" s="2794"/>
      <c r="I26" s="2793">
        <f>IF(I25="","",INDEX(DIFFERENTIATION_UNMERGE_VD,MATCH(I25,DIFFERENTIATION_ID_DIFF,0)))</f>
        <v>0</v>
      </c>
      <c r="J26" s="2794"/>
      <c r="K26" s="2573" t="s">
        <v>296</v>
      </c>
      <c r="V26" s="903">
        <v>15</v>
      </c>
    </row>
    <row s="20133" customFormat="1" customHeight="1" ht="15.75">
      <c r="A27" s="1157"/>
      <c r="C27" s="574"/>
      <c r="D27" s="1109"/>
      <c r="E27" s="2765" t="s">
        <v>559</v>
      </c>
      <c r="F27" s="2766"/>
      <c r="G27" s="2793" t="str">
        <f>IF(G25="","",INDEX(DIFFERENTIATION_UNMERGE_AREA,MATCH(G25,DIFFERENTIATION_ID_DIFF,0)))</f>
        <v/>
      </c>
      <c r="H27" s="2794"/>
      <c r="I27" s="2793" t="str">
        <f>IF(I25="","",INDEX(DIFFERENTIATION_UNMERGE_AREA,MATCH(I25,DIFFERENTIATION_ID_DIFF,0)))</f>
        <v/>
      </c>
      <c r="J27" s="2794"/>
      <c r="K27" s="2593"/>
      <c r="U27" s="1073"/>
      <c r="V27" s="1156">
        <v>15</v>
      </c>
    </row>
    <row s="20133" customFormat="1" customHeight="1" ht="15.75">
      <c r="A28" s="1157"/>
      <c r="C28" s="574"/>
      <c r="D28" s="1109"/>
      <c r="E28" s="2765" t="s">
        <v>560</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20133" customFormat="1" customHeight="1" ht="15.75">
      <c r="A29" s="1157"/>
      <c r="C29" s="574"/>
      <c r="D29" s="2767" t="s">
        <v>295</v>
      </c>
      <c r="E29" s="2768"/>
      <c r="F29" s="2768"/>
      <c r="G29" s="1285"/>
      <c r="H29" s="1285"/>
      <c r="I29" s="1285"/>
      <c r="J29" s="1286"/>
      <c r="K29" s="2593"/>
      <c r="U29" s="1073"/>
      <c r="V29" s="1156">
        <v>15</v>
      </c>
    </row>
    <row customHeight="1" ht="35.699999999999996">
      <c r="C30" s="574"/>
      <c r="D30" s="1159" t="s">
        <v>88</v>
      </c>
      <c r="E30" s="1158" t="s">
        <v>297</v>
      </c>
      <c r="F30" s="1158" t="s">
        <v>561</v>
      </c>
      <c r="G30" s="1206" t="s">
        <v>298</v>
      </c>
      <c r="H30" s="1205" t="s">
        <v>385</v>
      </c>
      <c r="I30" s="1082" t="s">
        <v>298</v>
      </c>
      <c r="J30" s="863" t="s">
        <v>385</v>
      </c>
      <c r="K30" s="2599"/>
      <c r="V30" s="903">
        <v>34</v>
      </c>
    </row>
    <row customHeight="1" ht="15" hidden="1">
      <c r="C31" s="574"/>
      <c r="D31" s="991"/>
      <c r="E31" s="991"/>
      <c r="F31" s="991"/>
      <c r="G31" s="1057"/>
      <c r="H31" s="1057"/>
      <c r="I31" s="1057"/>
      <c r="J31" s="1057"/>
      <c r="K31" s="687"/>
      <c r="V31" s="903">
        <v>0</v>
      </c>
    </row>
    <row customHeight="1" ht="24">
      <c r="A32" s="903"/>
      <c r="B32" s="903" t="s">
        <v>946</v>
      </c>
      <c r="C32" s="924"/>
      <c r="D32" s="1090">
        <v>1</v>
      </c>
      <c r="E32" s="1091" t="s">
        <v>947</v>
      </c>
      <c r="F32" s="1089" t="s">
        <v>301</v>
      </c>
      <c r="G32" s="1211" t="s">
        <v>301</v>
      </c>
      <c r="H32" s="1211" t="s">
        <v>301</v>
      </c>
      <c r="I32" s="1089" t="s">
        <v>301</v>
      </c>
      <c r="J32" s="1089" t="s">
        <v>301</v>
      </c>
      <c r="K32" s="687"/>
      <c r="V32" s="903">
        <v>23</v>
      </c>
    </row>
    <row customHeight="1" ht="11.549999999999999">
      <c r="A33" s="903"/>
      <c r="C33" s="903"/>
      <c r="D33" s="745"/>
      <c r="E33" s="978" t="s">
        <v>581</v>
      </c>
      <c r="F33" s="970"/>
      <c r="G33" s="970"/>
      <c r="H33" s="970"/>
      <c r="I33" s="970"/>
      <c r="J33" s="970"/>
      <c r="K33" s="971"/>
      <c r="U33" s="903"/>
      <c r="V33" s="903">
        <v>11</v>
      </c>
    </row>
    <row customHeight="1" ht="24">
      <c r="A34" s="903"/>
      <c r="B34" s="979" t="s">
        <v>631</v>
      </c>
      <c r="C34" s="924"/>
      <c r="D34" s="1090">
        <v>2</v>
      </c>
      <c r="E34" s="1091" t="s">
        <v>948</v>
      </c>
      <c r="F34" s="1218" t="s">
        <v>301</v>
      </c>
      <c r="G34" s="1218" t="s">
        <v>301</v>
      </c>
      <c r="H34" s="1218" t="s">
        <v>301</v>
      </c>
      <c r="I34" s="1089"/>
      <c r="J34" s="1089"/>
      <c r="K34" s="687"/>
      <c r="V34" s="903">
        <v>23</v>
      </c>
    </row>
    <row customHeight="1" ht="11.549999999999999">
      <c r="A35" s="903"/>
      <c r="C35" s="903"/>
      <c r="D35" s="745"/>
      <c r="E35" s="978" t="s">
        <v>949</v>
      </c>
      <c r="F35" s="970"/>
      <c r="G35" s="1092"/>
      <c r="H35" s="970"/>
      <c r="I35" s="1092"/>
      <c r="J35" s="970"/>
      <c r="K35" s="971"/>
      <c r="U35" s="903"/>
      <c r="V35" s="903">
        <v>11</v>
      </c>
    </row>
    <row customHeight="1" ht="71.25">
      <c r="A36" s="903"/>
      <c r="B36" s="903" t="s">
        <v>950</v>
      </c>
      <c r="C36" s="924"/>
      <c r="D36" s="1090">
        <v>3</v>
      </c>
      <c r="E36" s="1091" t="s">
        <v>951</v>
      </c>
      <c r="F36" s="1093" t="s">
        <v>301</v>
      </c>
      <c r="G36" s="1212" t="s">
        <v>952</v>
      </c>
      <c r="H36" s="1211" t="s">
        <v>301</v>
      </c>
      <c r="I36" s="922" t="s">
        <v>952</v>
      </c>
      <c r="J36" s="1089" t="s">
        <v>301</v>
      </c>
      <c r="K36" s="687" t="s">
        <v>953</v>
      </c>
      <c r="V36" s="903">
        <v>68</v>
      </c>
    </row>
    <row customHeight="1" ht="11.549999999999999">
      <c r="A37" s="903"/>
      <c r="C37" s="903"/>
      <c r="D37" s="745"/>
      <c r="E37" s="978" t="s">
        <v>954</v>
      </c>
      <c r="F37" s="970"/>
      <c r="G37" s="1092"/>
      <c r="H37" s="1092"/>
      <c r="I37" s="1092"/>
      <c r="J37" s="1092"/>
      <c r="K37" s="971"/>
      <c r="U37" s="903"/>
      <c r="V37" s="903">
        <v>11</v>
      </c>
    </row>
    <row customHeight="1" ht="71.25">
      <c r="A38" s="903"/>
      <c r="B38" s="903" t="s">
        <v>955</v>
      </c>
      <c r="C38" s="924"/>
      <c r="D38" s="1090">
        <v>4</v>
      </c>
      <c r="E38" s="1091" t="s">
        <v>956</v>
      </c>
      <c r="F38" s="1093" t="s">
        <v>301</v>
      </c>
      <c r="G38" s="1212" t="s">
        <v>952</v>
      </c>
      <c r="H38" s="1213" t="s">
        <v>301</v>
      </c>
      <c r="I38" s="922" t="s">
        <v>952</v>
      </c>
      <c r="J38" s="919" t="s">
        <v>301</v>
      </c>
      <c r="K38" s="1077" t="s">
        <v>957</v>
      </c>
      <c r="V38" s="903">
        <v>68</v>
      </c>
    </row>
    <row customHeight="1" ht="11.549999999999999">
      <c r="A39" s="903"/>
      <c r="C39" s="903"/>
      <c r="D39" s="745"/>
      <c r="E39" s="978" t="s">
        <v>958</v>
      </c>
      <c r="F39" s="970"/>
      <c r="G39" s="970"/>
      <c r="H39" s="1094"/>
      <c r="I39" s="970"/>
      <c r="J39" s="1094"/>
      <c r="K39" s="971"/>
      <c r="U39" s="903"/>
      <c r="V39" s="903">
        <v>11</v>
      </c>
    </row>
    <row customHeight="1" ht="22.5" hidden="1">
      <c r="A40" s="847" t="s">
        <v>82</v>
      </c>
      <c r="B40" s="903">
        <v>0</v>
      </c>
      <c r="C40" s="1081">
        <v>4</v>
      </c>
      <c r="D40" s="903">
        <v>6</v>
      </c>
      <c r="E40" s="903">
        <v>36</v>
      </c>
      <c r="F40" s="903">
        <v>9</v>
      </c>
      <c r="G40" s="1156">
        <v>0</v>
      </c>
      <c r="H40" s="1156">
        <v>0</v>
      </c>
      <c r="I40" s="903">
        <v>25</v>
      </c>
      <c r="J40" s="903">
        <v>33</v>
      </c>
      <c r="K40" s="815">
        <v>93</v>
      </c>
      <c r="L40" s="903">
        <v>10</v>
      </c>
      <c r="M40" s="903">
        <v>10</v>
      </c>
      <c r="N40" s="903">
        <v>10</v>
      </c>
      <c r="O40" s="903">
        <v>10</v>
      </c>
      <c r="P40" s="903">
        <v>10</v>
      </c>
      <c r="Q40" s="903">
        <v>10</v>
      </c>
      <c r="R40" s="903">
        <v>10</v>
      </c>
      <c r="S40" s="903">
        <v>10</v>
      </c>
      <c r="T40" s="903">
        <v>10</v>
      </c>
      <c r="U40" s="1073">
        <v>10</v>
      </c>
      <c r="V40" s="903">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09B9-039F-3D3D-41A7-295FA2D54204}"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21622" width="6.7109375" hidden="1" customWidth="1"/>
    <col min="4" max="4" style="20210" width="6.7109375" hidden="1" customWidth="1"/>
    <col min="5" max="5" style="20133" width="3.00390625" customWidth="1"/>
    <col min="6" max="6" style="20133" width="6.00390625" customWidth="1"/>
    <col min="7" max="7" style="20133" width="37.00390625" customWidth="1"/>
    <col min="8" max="8" style="20133" width="16.00390625" customWidth="1"/>
    <col min="9" max="10" style="20133" width="19.00390625" customWidth="1"/>
    <col min="11" max="11" style="20133" width="24.00390625" customWidth="1"/>
    <col min="12" max="13" style="20133" width="25.00390625" customWidth="1"/>
    <col min="14" max="16" style="20133" width="17.00390625" customWidth="1"/>
    <col min="17" max="24" style="20133" width="19.00390625" customWidth="1"/>
    <col min="25" max="25" style="20133" width="7.00390625" customWidth="1"/>
    <col min="26" max="26" style="20133" width="3.00390625" customWidth="1"/>
    <col min="27" max="27" style="20133" width="6.00390625" customWidth="1"/>
    <col min="28" max="28" style="20133" width="34.00390625" customWidth="1"/>
    <col min="29" max="30" style="20133" width="8.00390625" customWidth="1"/>
    <col min="31" max="31" style="20133" width="9.140625" hidden="1"/>
  </cols>
  <sheetData>
    <row s="20210" customFormat="1" customHeight="1" ht="10.5" hidden="1">
      <c r="A1" s="1293"/>
      <c r="B1" s="1293"/>
      <c r="C1" s="1293"/>
      <c r="E1" s="935"/>
      <c r="H1" s="1558"/>
      <c r="AE1" s="815" t="s">
        <v>14</v>
      </c>
    </row>
    <row customHeight="1" ht="10.5" hidden="1">
      <c r="AE2" s="1156">
        <v>0</v>
      </c>
    </row>
    <row s="20097" customFormat="1" customHeight="1" ht="10.5" hidden="1">
      <c r="A3" s="1293"/>
      <c r="B3" s="1293"/>
      <c r="C3" s="1293"/>
      <c r="D3" s="815"/>
      <c r="E3" s="760"/>
      <c r="G3" s="2030" t="s">
        <v>959</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0133" customFormat="1" customHeight="1" ht="16.8">
      <c r="A6" s="1564"/>
      <c r="B6" s="1564"/>
      <c r="C6" s="1564"/>
      <c r="D6" s="1558"/>
      <c r="E6" s="2033"/>
      <c r="F6" s="2647" t="str">
        <f>IF(org=0,"Не определено",org)</f>
        <v>АО "ДГК"</v>
      </c>
      <c r="G6" s="2647"/>
      <c r="H6" s="2647"/>
      <c r="I6" s="2647"/>
      <c r="J6" s="2647"/>
      <c r="K6" s="2647"/>
      <c r="M6" s="980"/>
      <c r="AB6" s="1546"/>
      <c r="AE6" s="2029">
        <v>16</v>
      </c>
    </row>
    <row customHeight="1" ht="10.5">
      <c r="AE7" s="1156">
        <v>10</v>
      </c>
    </row>
    <row customHeight="1" ht="10.5">
      <c r="A8" s="1449"/>
      <c r="B8" s="1449"/>
      <c r="C8" s="1449"/>
      <c r="F8" s="2499" t="s">
        <v>295</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959</v>
      </c>
      <c r="H9" s="2573" t="s">
        <v>960</v>
      </c>
      <c r="I9" s="2525" t="s">
        <v>961</v>
      </c>
      <c r="J9" s="2525" t="s">
        <v>962</v>
      </c>
      <c r="K9" s="2525" t="s">
        <v>963</v>
      </c>
      <c r="L9" s="2525" t="s">
        <v>964</v>
      </c>
      <c r="M9" s="2525" t="s">
        <v>965</v>
      </c>
      <c r="N9" s="2607" t="s">
        <v>966</v>
      </c>
      <c r="O9" s="2607"/>
      <c r="P9" s="2607"/>
      <c r="Q9" s="2797" t="s">
        <v>967</v>
      </c>
      <c r="R9" s="2798"/>
      <c r="S9" s="2798"/>
      <c r="T9" s="2799"/>
      <c r="U9" s="2797" t="s">
        <v>968</v>
      </c>
      <c r="V9" s="2798"/>
      <c r="W9" s="2798"/>
      <c r="X9" s="2799"/>
      <c r="Y9" s="2499" t="s">
        <v>969</v>
      </c>
      <c r="Z9" s="2500"/>
      <c r="AA9" s="2500"/>
      <c r="AB9" s="2501"/>
      <c r="AE9" s="1156">
        <v>41</v>
      </c>
    </row>
    <row customHeight="1" ht="43.050000000000004">
      <c r="A10" s="1303"/>
      <c r="B10" s="1303"/>
      <c r="C10" s="1303"/>
      <c r="F10" s="2573"/>
      <c r="G10" s="2573"/>
      <c r="H10" s="2630"/>
      <c r="I10" s="2573"/>
      <c r="J10" s="2573"/>
      <c r="K10" s="2573"/>
      <c r="L10" s="2573"/>
      <c r="M10" s="2573"/>
      <c r="N10" s="1301" t="s">
        <v>970</v>
      </c>
      <c r="O10" s="1301" t="s">
        <v>971</v>
      </c>
      <c r="P10" s="1302" t="s">
        <v>972</v>
      </c>
      <c r="Q10" s="1313" t="s">
        <v>89</v>
      </c>
      <c r="R10" s="1313" t="s">
        <v>973</v>
      </c>
      <c r="S10" s="1313" t="s">
        <v>974</v>
      </c>
      <c r="T10" s="1314" t="s">
        <v>975</v>
      </c>
      <c r="U10" s="1313" t="s">
        <v>89</v>
      </c>
      <c r="V10" s="1313" t="s">
        <v>976</v>
      </c>
      <c r="W10" s="1313" t="s">
        <v>974</v>
      </c>
      <c r="X10" s="1314" t="s">
        <v>975</v>
      </c>
      <c r="Y10" s="699" t="s">
        <v>977</v>
      </c>
      <c r="Z10" s="2499" t="s">
        <v>88</v>
      </c>
      <c r="AA10" s="2501"/>
      <c r="AB10" s="1447" t="s">
        <v>978</v>
      </c>
      <c r="AE10" s="1156">
        <v>41</v>
      </c>
    </row>
    <row s="20211" customFormat="1" customHeight="1" ht="5.25" hidden="1">
      <c r="A11" s="1450"/>
      <c r="B11" s="1450"/>
      <c r="C11" s="1450"/>
      <c r="E11" s="1448"/>
      <c r="F11" s="2804" t="s">
        <v>371</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979</v>
      </c>
      <c r="AE11" s="909">
        <v>0</v>
      </c>
    </row>
    <row s="20211"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27">
      <c r="A13" s="1564"/>
      <c r="B13" s="1564"/>
      <c r="C13" s="1564"/>
      <c r="D13" s="1558"/>
      <c r="E13" s="4617" t="s">
        <v>684</v>
      </c>
      <c r="F13" s="2979" t="s">
        <v>106</v>
      </c>
      <c r="G13" s="2980" t="s">
        <v>980</v>
      </c>
      <c r="H13" s="2981" t="s">
        <v>65</v>
      </c>
      <c r="I13" s="4621">
        <v>45649.581192129626</v>
      </c>
      <c r="J13" s="2946"/>
      <c r="K13" s="2985" t="s">
        <v>981</v>
      </c>
      <c r="L13" s="2948" t="s">
        <v>982</v>
      </c>
      <c r="M13" s="2948" t="s">
        <v>983</v>
      </c>
      <c r="N13" s="2949" t="s">
        <v>984</v>
      </c>
      <c r="O13" s="2949" t="s">
        <v>985</v>
      </c>
      <c r="P13" s="2950" t="str">
        <f>DATEDIF(DATEVALUE(N13),DATEVALUE(O13),"y")&amp;"г. "&amp;DATEDIF(DATEVALUE(N13),DATEVALUE(O13),"ym")&amp;"мес. "&amp;DATEVALUE(O13)-DATE(YEAR(DATEVALUE(O13)),MONTH(DATEVALUE(O13)),1)&amp;"дн. "</f>
        <v>4г. 1мес. 30дн. </v>
      </c>
      <c r="Q13" s="2945" t="s">
        <v>986</v>
      </c>
      <c r="R13" s="2945" t="s">
        <v>987</v>
      </c>
      <c r="S13" s="2945" t="s">
        <v>988</v>
      </c>
      <c r="T13" s="4628">
        <v>45649.58556712963</v>
      </c>
      <c r="U13" s="2945"/>
      <c r="V13" s="2945"/>
      <c r="W13" s="2945"/>
      <c r="X13" s="2946"/>
      <c r="Y13" s="2943" t="s">
        <v>19</v>
      </c>
      <c r="Z13" s="2206"/>
      <c r="AA13" s="2190">
        <v>1</v>
      </c>
      <c r="AB13" s="4632" t="s">
        <v>22</v>
      </c>
      <c r="AC13" s="4633"/>
      <c r="AD13" s="2034" t="s">
        <v>989</v>
      </c>
      <c r="AE13" s="4633"/>
    </row>
    <row customHeight="1" ht="60.75">
      <c r="A14" s="1564"/>
      <c r="B14" s="1564"/>
      <c r="C14" s="1564"/>
      <c r="D14" s="1558"/>
      <c r="E14" s="1345"/>
      <c r="F14" s="2979" t="s">
        <v>371</v>
      </c>
      <c r="G14" s="2980"/>
      <c r="H14" s="2982"/>
      <c r="I14" s="2984"/>
      <c r="J14" s="2947"/>
      <c r="K14" s="2985"/>
      <c r="L14" s="2948"/>
      <c r="M14" s="2948"/>
      <c r="N14" s="2949"/>
      <c r="O14" s="2949"/>
      <c r="P14" s="2950"/>
      <c r="Q14" s="2945"/>
      <c r="R14" s="2945"/>
      <c r="S14" s="2945"/>
      <c r="T14" s="2947"/>
      <c r="U14" s="2945"/>
      <c r="V14" s="2945"/>
      <c r="W14" s="2945"/>
      <c r="X14" s="2947"/>
      <c r="Y14" s="2944"/>
      <c r="Z14" s="745"/>
      <c r="AA14" s="970"/>
      <c r="AB14" s="1050" t="s">
        <v>990</v>
      </c>
      <c r="AC14" s="4633"/>
      <c r="AD14" s="4633"/>
      <c r="AE14" s="4633"/>
    </row>
    <row customHeight="1" ht="10.5">
      <c r="F15" s="1300"/>
      <c r="G15" s="1048" t="s">
        <v>991</v>
      </c>
      <c r="H15" s="1566"/>
      <c r="I15" s="970"/>
      <c r="J15" s="970"/>
      <c r="K15" s="970"/>
      <c r="L15" s="970"/>
      <c r="M15" s="970"/>
      <c r="N15" s="970"/>
      <c r="O15" s="970"/>
      <c r="P15" s="970"/>
      <c r="Q15" s="970"/>
      <c r="R15" s="970"/>
      <c r="S15" s="970"/>
      <c r="T15" s="970"/>
      <c r="U15" s="970"/>
      <c r="V15" s="970"/>
      <c r="W15" s="970"/>
      <c r="X15" s="970"/>
      <c r="Y15" s="970"/>
      <c r="Z15" s="1094"/>
      <c r="AA15" s="1094"/>
      <c r="AB15" s="1315"/>
      <c r="AE15" s="1156">
        <v>10</v>
      </c>
    </row>
    <row customHeight="1" ht="10.5">
      <c r="AE16" s="1156">
        <v>10</v>
      </c>
    </row>
    <row s="20211" customFormat="1" customHeight="1" ht="10.5">
      <c r="A17" s="1565"/>
      <c r="B17" s="1565"/>
      <c r="C17" s="1565"/>
      <c r="E17" s="916"/>
      <c r="H17" s="909">
        <f>_xlfn.IFERROR(MATCH("нет",IP_MAIN_DIFFERENTIATION_EVENTS_FLAG,0),0)</f>
        <v>0</v>
      </c>
      <c r="AE17" s="909">
        <v>10</v>
      </c>
    </row>
    <row customHeight="1" ht="10.5" hidden="1">
      <c r="A18" s="1293" t="s">
        <v>82</v>
      </c>
      <c r="B18" s="1293">
        <v>0</v>
      </c>
      <c r="C18" s="1293">
        <v>0</v>
      </c>
      <c r="D18" s="815">
        <v>0</v>
      </c>
      <c r="E18" s="907">
        <v>3</v>
      </c>
      <c r="F18" s="1156">
        <v>6</v>
      </c>
      <c r="G18" s="1156">
        <v>37</v>
      </c>
      <c r="H18" s="1553">
        <v>16</v>
      </c>
      <c r="I18" s="1156">
        <v>19</v>
      </c>
      <c r="J18" s="1156">
        <v>19</v>
      </c>
      <c r="K18" s="1156">
        <v>24</v>
      </c>
      <c r="L18" s="1156">
        <v>25</v>
      </c>
      <c r="M18" s="1156">
        <v>25</v>
      </c>
      <c r="N18" s="1156">
        <v>17</v>
      </c>
      <c r="O18" s="1156">
        <v>17</v>
      </c>
      <c r="P18" s="1156">
        <v>17</v>
      </c>
      <c r="Q18" s="1156">
        <v>19</v>
      </c>
      <c r="R18" s="1156">
        <v>19</v>
      </c>
      <c r="S18" s="1156">
        <v>19</v>
      </c>
      <c r="T18" s="1156">
        <v>19</v>
      </c>
      <c r="U18" s="1156">
        <v>19</v>
      </c>
      <c r="V18" s="1156">
        <v>19</v>
      </c>
      <c r="W18" s="1156">
        <v>19</v>
      </c>
      <c r="X18" s="1156">
        <v>19</v>
      </c>
      <c r="Y18" s="1156">
        <v>7</v>
      </c>
      <c r="Z18" s="1156">
        <v>3</v>
      </c>
      <c r="AA18" s="1156">
        <v>6</v>
      </c>
      <c r="AB18" s="1156">
        <v>34</v>
      </c>
      <c r="AC18" s="1156">
        <v>8</v>
      </c>
      <c r="AD18" s="1156">
        <v>8</v>
      </c>
      <c r="AE18" s="1156">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7A842-0966-2F9F-82DC-84EEB3718957}" mc:Ignorable="x14ac xr xr2 xr3">
  <sheetPr>
    <tabColor theme="9" tint="-0.25"/>
  </sheetPr>
  <dimension ref="A1:BG606"/>
  <sheetViews>
    <sheetView showGridLines="0" zoomScale="110" workbookViewId="0">
      <pane xSplit="8" ySplit="12" topLeftCell="I67" activePane="bottomRight" state="frozen"/>
      <selection pane="bottomLeft" activeCell="A13" sqref="A13"/>
      <selection pane="topRight" activeCell="I1" sqref="I1"/>
      <selection pane="bottomRight" activeCell="J151" sqref="J151:J156"/>
    </sheetView>
  </sheetViews>
  <sheetFormatPr defaultColWidth="9.140625" customHeight="1" defaultRowHeight="10.5"/>
  <cols>
    <col min="1" max="3" style="21622" width="4.140625" hidden="1" customWidth="1"/>
    <col min="4" max="4" style="20210" width="4.140625" hidden="1" customWidth="1"/>
    <col min="5" max="5" style="20133" width="3.00390625" customWidth="1"/>
    <col min="6" max="6" style="20133" width="14.00390625" customWidth="1"/>
    <col min="7" max="7" style="20133" width="3.00390625" customWidth="1"/>
    <col min="8" max="8" style="20133" width="7.00390625" customWidth="1"/>
    <col min="9" max="10" style="20133" width="16.00390625" customWidth="1"/>
    <col min="11" max="11" style="20133" width="50.421875" customWidth="1"/>
    <col min="12" max="12" style="20133" width="7.00390625" customWidth="1"/>
    <col min="13" max="13" style="20133" width="15.00390625" customWidth="1"/>
    <col min="14" max="14" style="20133" width="3.00390625" customWidth="1"/>
    <col min="15" max="15" style="20133" width="4.00390625" customWidth="1"/>
    <col min="16" max="16" style="20133" width="8.00390625" customWidth="1"/>
    <col min="17" max="17" style="20133" width="21.00390625" customWidth="1"/>
    <col min="18" max="18" style="20133" width="14.00390625" customWidth="1"/>
    <col min="19" max="20" style="20133" width="17.00390625" customWidth="1"/>
    <col min="21" max="21" style="20133" width="9.00390625" customWidth="1"/>
    <col min="22" max="22" style="20133" width="12.00390625" customWidth="1"/>
    <col min="23" max="23" style="20133" width="9.00390625" customWidth="1"/>
    <col min="24" max="24" style="20133" width="21.00390625" customWidth="1"/>
    <col min="25" max="25" style="20133" width="12.00390625" customWidth="1"/>
    <col min="26" max="26" style="20133" width="3.00390625" customWidth="1"/>
    <col min="27" max="27" style="20133" width="6.00390625" customWidth="1"/>
    <col min="28" max="28" style="20133" width="38.00390625" customWidth="1"/>
    <col min="29" max="29" style="20133" width="15.00390625" customWidth="1"/>
    <col min="30" max="30" style="20133" width="37.57421875" hidden="1" customWidth="1"/>
    <col min="31" max="31" style="20133" width="15.7109375" hidden="1" customWidth="1"/>
    <col min="32" max="34" style="20133" width="16.00390625" customWidth="1"/>
    <col min="35" max="37" style="20133" width="16.7109375" hidden="1" customWidth="1"/>
    <col min="38" max="58" style="20133" width="8.00390625" customWidth="1"/>
    <col min="59" max="59" style="20133" width="9.140625" hidden="1"/>
  </cols>
  <sheetData>
    <row s="20210" customFormat="1" customHeight="1" ht="10.5" hidden="1">
      <c r="A1" s="1293"/>
      <c r="B1" s="1293"/>
      <c r="C1" s="1293"/>
      <c r="E1" s="935"/>
      <c r="H1" s="1558"/>
      <c r="L1" s="1526"/>
      <c r="M1" s="1526"/>
      <c r="AD1" s="1526"/>
      <c r="AH1" s="1545"/>
      <c r="AI1" s="1538"/>
      <c r="BG1" s="815" t="s">
        <v>14</v>
      </c>
    </row>
    <row customHeight="1" ht="10.5" hidden="1">
      <c r="BG2" s="1156">
        <v>0</v>
      </c>
    </row>
    <row s="20097"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295</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992</v>
      </c>
      <c r="G9" s="2807" t="s">
        <v>993</v>
      </c>
      <c r="H9" s="2808"/>
      <c r="I9" s="2525" t="s">
        <v>994</v>
      </c>
      <c r="J9" s="2525"/>
      <c r="K9" s="2525" t="s">
        <v>995</v>
      </c>
      <c r="L9" s="2525"/>
      <c r="M9" s="2525"/>
      <c r="N9" s="2525"/>
      <c r="O9" s="2525"/>
      <c r="P9" s="2525"/>
      <c r="Q9" s="2525"/>
      <c r="R9" s="2525"/>
      <c r="S9" s="2525"/>
      <c r="T9" s="2525"/>
      <c r="U9" s="2525"/>
      <c r="V9" s="2525"/>
      <c r="W9" s="2525"/>
      <c r="X9" s="2525"/>
      <c r="Y9" s="2525"/>
      <c r="Z9" s="2590" t="s">
        <v>996</v>
      </c>
      <c r="AA9" s="2591"/>
      <c r="AB9" s="2525" t="s">
        <v>997</v>
      </c>
      <c r="AC9" s="2525"/>
      <c r="AD9" s="2525"/>
      <c r="AE9" s="2525"/>
      <c r="AF9" s="2573" t="s">
        <v>998</v>
      </c>
      <c r="AG9" s="2525" t="s">
        <v>999</v>
      </c>
      <c r="AH9" s="2525"/>
      <c r="AI9" s="2573" t="s">
        <v>1000</v>
      </c>
      <c r="AJ9" s="2525" t="s">
        <v>1001</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1002</v>
      </c>
      <c r="L10" s="2499" t="s">
        <v>1003</v>
      </c>
      <c r="M10" s="2501"/>
      <c r="N10" s="2525" t="s">
        <v>1004</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0133" customFormat="1" customHeight="1" ht="25.2">
      <c r="A11" s="1527"/>
      <c r="B11" s="1527"/>
      <c r="C11" s="1527"/>
      <c r="D11" s="1526"/>
      <c r="E11" s="1528"/>
      <c r="F11" s="2806"/>
      <c r="G11" s="2809"/>
      <c r="H11" s="2810"/>
      <c r="I11" s="2525"/>
      <c r="J11" s="2525"/>
      <c r="K11" s="2525"/>
      <c r="L11" s="2573" t="s">
        <v>1005</v>
      </c>
      <c r="M11" s="2573" t="s">
        <v>1006</v>
      </c>
      <c r="N11" s="2525" t="s">
        <v>1007</v>
      </c>
      <c r="O11" s="2525"/>
      <c r="P11" s="2816" t="s">
        <v>977</v>
      </c>
      <c r="Q11" s="2816" t="s">
        <v>1008</v>
      </c>
      <c r="R11" s="2816" t="s">
        <v>1009</v>
      </c>
      <c r="S11" s="2816" t="s">
        <v>1010</v>
      </c>
      <c r="T11" s="2816"/>
      <c r="U11" s="2816"/>
      <c r="V11" s="2816"/>
      <c r="W11" s="2816"/>
      <c r="X11" s="2816"/>
      <c r="Y11" s="2816"/>
      <c r="Z11" s="2592"/>
      <c r="AA11" s="2593"/>
      <c r="AB11" s="2525" t="s">
        <v>1011</v>
      </c>
      <c r="AC11" s="2525"/>
      <c r="AD11" s="2499" t="s">
        <v>1012</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1013</v>
      </c>
      <c r="K12" s="2525"/>
      <c r="L12" s="2630"/>
      <c r="M12" s="2630"/>
      <c r="N12" s="2525"/>
      <c r="O12" s="2525"/>
      <c r="P12" s="2816"/>
      <c r="Q12" s="2816"/>
      <c r="R12" s="2816"/>
      <c r="S12" s="1532" t="s">
        <v>86</v>
      </c>
      <c r="T12" s="1532" t="s">
        <v>87</v>
      </c>
      <c r="U12" s="1532" t="s">
        <v>85</v>
      </c>
      <c r="V12" s="1532" t="s">
        <v>1014</v>
      </c>
      <c r="W12" s="1532" t="s">
        <v>85</v>
      </c>
      <c r="X12" s="1532" t="s">
        <v>1015</v>
      </c>
      <c r="Y12" s="1532" t="s">
        <v>1016</v>
      </c>
      <c r="Z12" s="2598"/>
      <c r="AA12" s="2599"/>
      <c r="AB12" s="1539" t="s">
        <v>1017</v>
      </c>
      <c r="AC12" s="1539" t="s">
        <v>1018</v>
      </c>
      <c r="AD12" s="1539" t="s">
        <v>1017</v>
      </c>
      <c r="AE12" s="1539" t="s">
        <v>1018</v>
      </c>
      <c r="AF12" s="2630"/>
      <c r="AG12" s="1552" t="s">
        <v>1019</v>
      </c>
      <c r="AH12" s="1552" t="s">
        <v>1020</v>
      </c>
      <c r="AI12" s="2630"/>
      <c r="AJ12" s="1552" t="s">
        <v>1019</v>
      </c>
      <c r="AK12" s="1552" t="s">
        <v>1020</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21">
      <c r="A14" s="1565" t="s">
        <v>989</v>
      </c>
      <c r="B14" s="1564"/>
      <c r="C14" s="1564"/>
      <c r="D14" s="1558"/>
      <c r="E14" s="1568" t="s">
        <v>22</v>
      </c>
      <c r="F14" s="1520"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(23.12.2024-31.01.2029)</v>
      </c>
      <c r="G14" s="1521"/>
      <c r="H14" s="1521"/>
      <c r="I14" s="1583"/>
      <c r="J14" s="1583"/>
      <c r="K14" s="1584"/>
      <c r="L14" s="1584"/>
      <c r="M14" s="1584"/>
      <c r="N14" s="1585"/>
      <c r="O14" s="1585"/>
      <c r="P14" s="1585"/>
      <c r="Q14" s="1585"/>
      <c r="R14" s="1585"/>
      <c r="S14" s="1585"/>
      <c r="T14" s="1585"/>
      <c r="U14" s="1585"/>
      <c r="V14" s="1585"/>
      <c r="W14" s="1585"/>
      <c r="X14" s="1585"/>
      <c r="Y14" s="1585"/>
      <c r="Z14" s="1585"/>
      <c r="AA14" s="1585"/>
      <c r="AB14" s="1585"/>
      <c r="AC14" s="1585"/>
      <c r="AD14" s="1585"/>
      <c r="AE14" s="1586"/>
      <c r="AF14" s="1584"/>
      <c r="AG14" s="1584"/>
      <c r="AH14" s="1584"/>
      <c r="AI14" s="1584"/>
      <c r="AJ14" s="1584"/>
      <c r="AK14" s="1584"/>
      <c r="AL14" s="2386"/>
      <c r="AM14" s="2221"/>
      <c r="AN14" s="2221"/>
      <c r="AO14" s="2221"/>
      <c r="AP14" s="2221"/>
      <c r="AQ14" s="2221"/>
      <c r="AR14" s="2221"/>
      <c r="AS14" s="2221"/>
      <c r="AT14" s="2221"/>
      <c r="AU14" s="2221"/>
      <c r="AV14" s="2221"/>
      <c r="AW14" s="2221"/>
      <c r="AX14" s="2221"/>
      <c r="AY14" s="2221"/>
      <c r="AZ14" s="2221"/>
      <c r="BA14" s="2221"/>
      <c r="BB14" s="2221"/>
      <c r="BC14" s="2221"/>
      <c r="BD14" s="2221"/>
      <c r="BE14" s="2221"/>
      <c r="BF14" s="2221"/>
      <c r="BG14" s="4633"/>
    </row>
    <row customHeight="1" ht="0.75">
      <c r="A15" s="1564" t="s">
        <v>989</v>
      </c>
      <c r="B15" s="1564"/>
      <c r="C15" s="1564"/>
      <c r="D15" s="1558"/>
      <c r="E15" s="1568"/>
      <c r="F15" s="2934">
        <v>2024</v>
      </c>
      <c r="G15" s="2913"/>
      <c r="H15" s="2938" t="s">
        <v>371</v>
      </c>
      <c r="I15" s="2939"/>
      <c r="J15" s="2940"/>
      <c r="K15" s="2940"/>
      <c r="L15" s="2932"/>
      <c r="M15" s="2666"/>
      <c r="N15" s="2434"/>
      <c r="O15" s="2433"/>
      <c r="P15" s="2434"/>
      <c r="Q15" s="2434"/>
      <c r="R15" s="2434"/>
      <c r="S15" s="2434"/>
      <c r="T15" s="2434"/>
      <c r="U15" s="2434"/>
      <c r="V15" s="2434"/>
      <c r="W15" s="2434"/>
      <c r="X15" s="2434"/>
      <c r="Y15" s="2434"/>
      <c r="Z15" s="2434"/>
      <c r="AA15" s="2434"/>
      <c r="AB15" s="2434"/>
      <c r="AC15" s="2434"/>
      <c r="AD15" s="2434"/>
      <c r="AE15" s="2434"/>
      <c r="AF15" s="2936"/>
      <c r="AG15" s="2932"/>
      <c r="AH15" s="2932"/>
      <c r="AI15" s="2936"/>
      <c r="AJ15" s="2932"/>
      <c r="AK15" s="2932"/>
      <c r="AL15" s="2386"/>
      <c r="AM15" s="2221"/>
      <c r="AN15" s="2221"/>
      <c r="AO15" s="2221"/>
      <c r="AP15" s="2221"/>
      <c r="AQ15" s="2221"/>
      <c r="AR15" s="2221"/>
      <c r="AS15" s="2221"/>
      <c r="AT15" s="2221"/>
      <c r="AU15" s="2221"/>
      <c r="AV15" s="2221"/>
      <c r="AW15" s="2221"/>
      <c r="AX15" s="2221"/>
      <c r="AY15" s="2221"/>
      <c r="AZ15" s="2221"/>
      <c r="BA15" s="2221"/>
      <c r="BB15" s="2221"/>
      <c r="BC15" s="2221"/>
      <c r="BD15" s="2221"/>
      <c r="BE15" s="2221"/>
      <c r="BF15" s="2221"/>
      <c r="BG15" s="4633"/>
    </row>
    <row customHeight="1" ht="0.75">
      <c r="A16" s="1564" t="s">
        <v>989</v>
      </c>
      <c r="B16" s="1564"/>
      <c r="C16" s="1564"/>
      <c r="D16" s="1558"/>
      <c r="E16" s="1568"/>
      <c r="F16" s="2934"/>
      <c r="G16" s="2913"/>
      <c r="H16" s="2938"/>
      <c r="I16" s="2939"/>
      <c r="J16" s="2940"/>
      <c r="K16" s="2940"/>
      <c r="L16" s="2932"/>
      <c r="M16" s="2666"/>
      <c r="N16" s="2941"/>
      <c r="O16" s="2942"/>
      <c r="P16" s="2986"/>
      <c r="Q16" s="2937"/>
      <c r="R16" s="2937"/>
      <c r="S16" s="2937"/>
      <c r="T16" s="2937"/>
      <c r="U16" s="2937"/>
      <c r="V16" s="2937"/>
      <c r="W16" s="2937"/>
      <c r="X16" s="2937"/>
      <c r="Y16" s="2937"/>
      <c r="Z16" s="2435"/>
      <c r="AA16" s="2436"/>
      <c r="AB16" s="2436"/>
      <c r="AC16" s="2437"/>
      <c r="AD16" s="2437"/>
      <c r="AE16" s="2438"/>
      <c r="AF16" s="2936"/>
      <c r="AG16" s="2932"/>
      <c r="AH16" s="2932"/>
      <c r="AI16" s="2936"/>
      <c r="AJ16" s="2932"/>
      <c r="AK16" s="2932"/>
      <c r="AL16" s="2386"/>
      <c r="AM16" s="2221"/>
      <c r="AN16" s="2221"/>
      <c r="AO16" s="2221"/>
      <c r="AP16" s="2221"/>
      <c r="AQ16" s="2221"/>
      <c r="AR16" s="2221"/>
      <c r="AS16" s="2221"/>
      <c r="AT16" s="2221"/>
      <c r="AU16" s="2221"/>
      <c r="AV16" s="2221"/>
      <c r="AW16" s="2221"/>
      <c r="AX16" s="2221"/>
      <c r="AY16" s="2221"/>
      <c r="AZ16" s="2221"/>
      <c r="BA16" s="2221"/>
      <c r="BB16" s="2221"/>
      <c r="BC16" s="2221"/>
      <c r="BD16" s="2221"/>
      <c r="BE16" s="2221"/>
      <c r="BF16" s="2221"/>
      <c r="BG16" s="4633"/>
    </row>
    <row customHeight="1" ht="0.75">
      <c r="A17" s="1564" t="s">
        <v>989</v>
      </c>
      <c r="B17" s="1564"/>
      <c r="C17" s="1564"/>
      <c r="D17" s="1558"/>
      <c r="E17" s="1568"/>
      <c r="F17" s="2934"/>
      <c r="G17" s="2913"/>
      <c r="H17" s="2938"/>
      <c r="I17" s="2939"/>
      <c r="J17" s="2940"/>
      <c r="K17" s="2940"/>
      <c r="L17" s="2932"/>
      <c r="M17" s="2666"/>
      <c r="N17" s="2941"/>
      <c r="O17" s="2942"/>
      <c r="P17" s="2987"/>
      <c r="Q17" s="2937"/>
      <c r="R17" s="2937"/>
      <c r="S17" s="2937"/>
      <c r="T17" s="2937"/>
      <c r="U17" s="2937"/>
      <c r="V17" s="2937"/>
      <c r="W17" s="2937"/>
      <c r="X17" s="2937"/>
      <c r="Y17" s="2937"/>
      <c r="Z17" s="2439"/>
      <c r="AA17" s="2440"/>
      <c r="AB17" s="2441"/>
      <c r="AC17" s="2442"/>
      <c r="AD17" s="2441"/>
      <c r="AE17" s="2442"/>
      <c r="AF17" s="2936"/>
      <c r="AG17" s="2932"/>
      <c r="AH17" s="2932"/>
      <c r="AI17" s="2936"/>
      <c r="AJ17" s="2932"/>
      <c r="AK17" s="2932"/>
      <c r="AL17" s="2386"/>
      <c r="AM17" s="2221"/>
      <c r="AN17" s="2221"/>
      <c r="AO17" s="2221"/>
      <c r="AP17" s="2221"/>
      <c r="AQ17" s="2221"/>
      <c r="AR17" s="2221"/>
      <c r="AS17" s="2221"/>
      <c r="AT17" s="2221"/>
      <c r="AU17" s="2221"/>
      <c r="AV17" s="2221"/>
      <c r="AW17" s="2221"/>
      <c r="AX17" s="2221"/>
      <c r="AY17" s="2221"/>
      <c r="AZ17" s="2221"/>
      <c r="BA17" s="2221"/>
      <c r="BB17" s="2221"/>
      <c r="BC17" s="2221"/>
      <c r="BD17" s="2221"/>
      <c r="BE17" s="2221"/>
      <c r="BF17" s="2221"/>
      <c r="BG17" s="4633"/>
    </row>
    <row customHeight="1" ht="0.75">
      <c r="A18" s="1564" t="s">
        <v>989</v>
      </c>
      <c r="B18" s="1564"/>
      <c r="C18" s="1564"/>
      <c r="D18" s="1558"/>
      <c r="E18" s="1568"/>
      <c r="F18" s="2934"/>
      <c r="G18" s="2913"/>
      <c r="H18" s="2938"/>
      <c r="I18" s="2939"/>
      <c r="J18" s="2940"/>
      <c r="K18" s="2940"/>
      <c r="L18" s="2932"/>
      <c r="M18" s="2666"/>
      <c r="N18" s="2941"/>
      <c r="O18" s="2942"/>
      <c r="P18" s="2988"/>
      <c r="Q18" s="2937"/>
      <c r="R18" s="2937"/>
      <c r="S18" s="2937"/>
      <c r="T18" s="2937"/>
      <c r="U18" s="2937"/>
      <c r="V18" s="2937"/>
      <c r="W18" s="2937"/>
      <c r="X18" s="2937"/>
      <c r="Y18" s="2937"/>
      <c r="Z18" s="2435"/>
      <c r="AA18" s="2436"/>
      <c r="AB18" s="2443"/>
      <c r="AC18" s="2437"/>
      <c r="AD18" s="2437"/>
      <c r="AE18" s="2444"/>
      <c r="AF18" s="2936"/>
      <c r="AG18" s="2932"/>
      <c r="AH18" s="2932"/>
      <c r="AI18" s="2936"/>
      <c r="AJ18" s="2932"/>
      <c r="AK18" s="2932"/>
      <c r="AL18" s="2386"/>
      <c r="AM18" s="2221"/>
      <c r="AN18" s="2221"/>
      <c r="AO18" s="2221"/>
      <c r="AP18" s="2221"/>
      <c r="AQ18" s="2221"/>
      <c r="AR18" s="2221"/>
      <c r="AS18" s="2221"/>
      <c r="AT18" s="2221"/>
      <c r="AU18" s="2221"/>
      <c r="AV18" s="2221"/>
      <c r="AW18" s="2221"/>
      <c r="AX18" s="2221"/>
      <c r="AY18" s="2221"/>
      <c r="AZ18" s="2221"/>
      <c r="BA18" s="2221"/>
      <c r="BB18" s="2221"/>
      <c r="BC18" s="2221"/>
      <c r="BD18" s="2221"/>
      <c r="BE18" s="2221"/>
      <c r="BF18" s="2221"/>
      <c r="BG18" s="4633"/>
    </row>
    <row customHeight="1" ht="0.75">
      <c r="A19" s="1564" t="s">
        <v>989</v>
      </c>
      <c r="B19" s="1564"/>
      <c r="C19" s="1564"/>
      <c r="D19" s="1558"/>
      <c r="E19" s="1568"/>
      <c r="F19" s="2934"/>
      <c r="G19" s="2913"/>
      <c r="H19" s="2938"/>
      <c r="I19" s="2939"/>
      <c r="J19" s="2940"/>
      <c r="K19" s="2940"/>
      <c r="L19" s="2932"/>
      <c r="M19" s="2666"/>
      <c r="N19" s="2436"/>
      <c r="O19" s="2436"/>
      <c r="P19" s="2443"/>
      <c r="Q19" s="2436"/>
      <c r="R19" s="2436"/>
      <c r="S19" s="2436"/>
      <c r="T19" s="2436"/>
      <c r="U19" s="2436"/>
      <c r="V19" s="2436"/>
      <c r="W19" s="2436"/>
      <c r="X19" s="2436"/>
      <c r="Y19" s="2436"/>
      <c r="Z19" s="2436"/>
      <c r="AA19" s="2436"/>
      <c r="AB19" s="2436"/>
      <c r="AC19" s="2436"/>
      <c r="AD19" s="2436"/>
      <c r="AE19" s="2445"/>
      <c r="AF19" s="2936"/>
      <c r="AG19" s="2932"/>
      <c r="AH19" s="2932"/>
      <c r="AI19" s="2936"/>
      <c r="AJ19" s="2932"/>
      <c r="AK19" s="2932"/>
      <c r="AL19" s="2386"/>
      <c r="AM19" s="2221"/>
      <c r="AN19" s="2221"/>
      <c r="AO19" s="2221"/>
      <c r="AP19" s="2221"/>
      <c r="AQ19" s="2221"/>
      <c r="AR19" s="2221"/>
      <c r="AS19" s="2221"/>
      <c r="AT19" s="2221"/>
      <c r="AU19" s="2221"/>
      <c r="AV19" s="2221"/>
      <c r="AW19" s="2221"/>
      <c r="AX19" s="2221"/>
      <c r="AY19" s="2221"/>
      <c r="AZ19" s="2221"/>
      <c r="BA19" s="2221"/>
      <c r="BB19" s="2221"/>
      <c r="BC19" s="2221"/>
      <c r="BD19" s="2221"/>
      <c r="BE19" s="2221"/>
      <c r="BF19" s="2221"/>
      <c r="BG19" s="4633"/>
    </row>
    <row customHeight="1" ht="11.25">
      <c r="A20" s="1564" t="s">
        <v>989</v>
      </c>
      <c r="B20" s="1564" t="s">
        <v>1021</v>
      </c>
      <c r="C20" s="1564"/>
      <c r="D20" s="1558"/>
      <c r="E20" s="1568"/>
      <c r="F20" s="2227"/>
      <c r="G20" s="4617" t="s">
        <v>684</v>
      </c>
      <c r="H20" s="2913" t="s">
        <v>106</v>
      </c>
      <c r="I20" s="2914" t="s">
        <v>1022</v>
      </c>
      <c r="J20" s="2883" t="s">
        <v>1023</v>
      </c>
      <c r="K20" s="2915" t="s">
        <v>1024</v>
      </c>
      <c r="L20" s="2505" t="s">
        <v>19</v>
      </c>
      <c r="M20" s="2506"/>
      <c r="N20" s="2384"/>
      <c r="O20" s="1575" t="s">
        <v>371</v>
      </c>
      <c r="P20" s="1576"/>
      <c r="Q20" s="1576"/>
      <c r="R20" s="1576"/>
      <c r="S20" s="1576"/>
      <c r="T20" s="1576"/>
      <c r="U20" s="1576"/>
      <c r="V20" s="1576"/>
      <c r="W20" s="1576"/>
      <c r="X20" s="1576"/>
      <c r="Y20" s="1576"/>
      <c r="Z20" s="1576"/>
      <c r="AA20" s="1576"/>
      <c r="AB20" s="1576"/>
      <c r="AC20" s="1576"/>
      <c r="AD20" s="1576"/>
      <c r="AE20" s="1576"/>
      <c r="AF20" s="2904">
        <v>4</v>
      </c>
      <c r="AG20" s="2905" t="s">
        <v>1025</v>
      </c>
      <c r="AH20" s="2905" t="s">
        <v>1026</v>
      </c>
      <c r="AI20" s="2904"/>
      <c r="AJ20" s="2905"/>
      <c r="AK20" s="2905"/>
      <c r="AL20" s="2386"/>
      <c r="AM20" s="2221"/>
      <c r="AN20" s="2221"/>
      <c r="AO20" s="2221"/>
      <c r="AP20" s="2221"/>
      <c r="AQ20" s="2221"/>
      <c r="AR20" s="2221"/>
      <c r="AS20" s="2221"/>
      <c r="AT20" s="2221"/>
      <c r="AU20" s="2221"/>
      <c r="AV20" s="2221"/>
      <c r="AW20" s="2221"/>
      <c r="AX20" s="2221"/>
      <c r="AY20" s="2221"/>
      <c r="AZ20" s="2221"/>
      <c r="BA20" s="2221"/>
      <c r="BB20" s="2221"/>
      <c r="BC20" s="2221"/>
      <c r="BD20" s="2221"/>
      <c r="BE20" s="2221"/>
      <c r="BF20" s="2221"/>
      <c r="BG20" s="4633"/>
    </row>
    <row customHeight="1" ht="11.25">
      <c r="A21" s="1564" t="s">
        <v>989</v>
      </c>
      <c r="B21" s="1564"/>
      <c r="C21" s="1564"/>
      <c r="D21" s="1558"/>
      <c r="E21" s="1568"/>
      <c r="F21" s="2227"/>
      <c r="G21" s="2228"/>
      <c r="H21" s="2913" t="s">
        <v>371</v>
      </c>
      <c r="I21" s="2914"/>
      <c r="J21" s="2883"/>
      <c r="K21" s="2915"/>
      <c r="L21" s="2505"/>
      <c r="M21" s="2506"/>
      <c r="N21" s="2906"/>
      <c r="O21" s="2907">
        <v>1</v>
      </c>
      <c r="P21" s="2908" t="s">
        <v>65</v>
      </c>
      <c r="Q21" s="4732" t="s">
        <v>1027</v>
      </c>
      <c r="R21" s="4733" t="s">
        <v>1028</v>
      </c>
      <c r="S21" s="4733" t="s">
        <v>1029</v>
      </c>
      <c r="T21" s="4733" t="s">
        <v>1029</v>
      </c>
      <c r="U21" s="4733" t="s">
        <v>1030</v>
      </c>
      <c r="V21" s="4733" t="s">
        <v>1031</v>
      </c>
      <c r="W21" s="4733" t="s">
        <v>1032</v>
      </c>
      <c r="X21" s="4733" t="s">
        <v>1033</v>
      </c>
      <c r="Y21" s="4733" t="s">
        <v>1034</v>
      </c>
      <c r="Z21" s="1573"/>
      <c r="AA21" s="1574"/>
      <c r="AB21" s="1574"/>
      <c r="AC21" s="1578"/>
      <c r="AD21" s="1578"/>
      <c r="AE21" s="1579"/>
      <c r="AF21" s="2904"/>
      <c r="AG21" s="2905"/>
      <c r="AH21" s="2905"/>
      <c r="AI21" s="2904"/>
      <c r="AJ21" s="2905"/>
      <c r="AK21" s="2905"/>
      <c r="AL21" s="2386"/>
      <c r="AM21" s="2221"/>
      <c r="AN21" s="2221"/>
      <c r="AO21" s="2221"/>
      <c r="AP21" s="2221"/>
      <c r="AQ21" s="2221"/>
      <c r="AR21" s="2221"/>
      <c r="AS21" s="2221"/>
      <c r="AT21" s="2221"/>
      <c r="AU21" s="2221"/>
      <c r="AV21" s="2221"/>
      <c r="AW21" s="2221"/>
      <c r="AX21" s="2221"/>
      <c r="AY21" s="2221"/>
      <c r="AZ21" s="2221"/>
      <c r="BA21" s="2221"/>
      <c r="BB21" s="2221"/>
      <c r="BC21" s="2221"/>
      <c r="BD21" s="2221"/>
      <c r="BE21" s="2221"/>
      <c r="BF21" s="2221"/>
      <c r="BG21" s="4633"/>
    </row>
    <row customHeight="1" ht="11.25">
      <c r="A22" s="1564" t="s">
        <v>989</v>
      </c>
      <c r="B22" s="1564"/>
      <c r="C22" s="1564"/>
      <c r="D22" s="1558"/>
      <c r="E22" s="1568"/>
      <c r="F22" s="2227"/>
      <c r="G22" s="2228"/>
      <c r="H22" s="2913" t="s">
        <v>371</v>
      </c>
      <c r="I22" s="2914"/>
      <c r="J22" s="2883"/>
      <c r="K22" s="2915"/>
      <c r="L22" s="2505"/>
      <c r="M22" s="2506"/>
      <c r="N22" s="2906"/>
      <c r="O22" s="2907"/>
      <c r="P22" s="2909"/>
      <c r="Q22" s="4732"/>
      <c r="R22" s="2911"/>
      <c r="S22" s="2912"/>
      <c r="T22" s="2911"/>
      <c r="U22" s="2911"/>
      <c r="V22" s="2911"/>
      <c r="W22" s="2911"/>
      <c r="X22" s="2911"/>
      <c r="Y22" s="2911"/>
      <c r="Z22" s="2226"/>
      <c r="AA22" s="2192">
        <v>1</v>
      </c>
      <c r="AB22" s="1577" t="s">
        <v>1035</v>
      </c>
      <c r="AC22" s="1567">
        <v>94074.50764</v>
      </c>
      <c r="AD22" s="1577" t="str">
        <f>AB22</f>
        <v>  Прочие собственные средства</v>
      </c>
      <c r="AE22" s="1567"/>
      <c r="AF22" s="2904"/>
      <c r="AG22" s="2905"/>
      <c r="AH22" s="2905"/>
      <c r="AI22" s="2904"/>
      <c r="AJ22" s="2905"/>
      <c r="AK22" s="2905"/>
      <c r="AL22" s="2386"/>
      <c r="AM22" s="2221"/>
      <c r="AN22" s="2221"/>
      <c r="AO22" s="2221"/>
      <c r="AP22" s="2221"/>
      <c r="AQ22" s="2221"/>
      <c r="AR22" s="2221"/>
      <c r="AS22" s="2221"/>
      <c r="AT22" s="2221"/>
      <c r="AU22" s="2221"/>
      <c r="AV22" s="2221"/>
      <c r="AW22" s="2221"/>
      <c r="AX22" s="2221"/>
      <c r="AY22" s="2221"/>
      <c r="AZ22" s="2221"/>
      <c r="BA22" s="2221"/>
      <c r="BB22" s="2221"/>
      <c r="BC22" s="2221"/>
      <c r="BD22" s="2221"/>
      <c r="BE22" s="2221"/>
      <c r="BF22" s="2221"/>
      <c r="BG22" s="4633"/>
    </row>
    <row customHeight="1" ht="11.25">
      <c r="A23" s="1564" t="s">
        <v>989</v>
      </c>
      <c r="B23" s="1564"/>
      <c r="C23" s="1564"/>
      <c r="D23" s="1558"/>
      <c r="E23" s="1568"/>
      <c r="F23" s="2227"/>
      <c r="G23" s="2228"/>
      <c r="H23" s="2913" t="s">
        <v>371</v>
      </c>
      <c r="I23" s="2914"/>
      <c r="J23" s="2883"/>
      <c r="K23" s="2915"/>
      <c r="L23" s="2505"/>
      <c r="M23" s="2506"/>
      <c r="N23" s="2906"/>
      <c r="O23" s="2907"/>
      <c r="P23" s="2910"/>
      <c r="Q23" s="4732"/>
      <c r="R23" s="2911"/>
      <c r="S23" s="2912"/>
      <c r="T23" s="2911"/>
      <c r="U23" s="2911"/>
      <c r="V23" s="2911"/>
      <c r="W23" s="2911"/>
      <c r="X23" s="2911"/>
      <c r="Y23" s="2911"/>
      <c r="Z23" s="1573"/>
      <c r="AA23" s="1574"/>
      <c r="AB23" s="1639" t="s">
        <v>1036</v>
      </c>
      <c r="AC23" s="1578"/>
      <c r="AD23" s="1578"/>
      <c r="AE23" s="1580"/>
      <c r="AF23" s="2904"/>
      <c r="AG23" s="2905"/>
      <c r="AH23" s="2905"/>
      <c r="AI23" s="2904"/>
      <c r="AJ23" s="2905"/>
      <c r="AK23" s="2905"/>
      <c r="AL23" s="2386"/>
      <c r="AM23" s="2221"/>
      <c r="AN23" s="2221"/>
      <c r="AO23" s="2221"/>
      <c r="AP23" s="2221"/>
      <c r="AQ23" s="2221"/>
      <c r="AR23" s="2221"/>
      <c r="AS23" s="2221"/>
      <c r="AT23" s="2221"/>
      <c r="AU23" s="2221"/>
      <c r="AV23" s="2221"/>
      <c r="AW23" s="2221"/>
      <c r="AX23" s="2221"/>
      <c r="AY23" s="2221"/>
      <c r="AZ23" s="2221"/>
      <c r="BA23" s="2221"/>
      <c r="BB23" s="2221"/>
      <c r="BC23" s="2221"/>
      <c r="BD23" s="2221"/>
      <c r="BE23" s="2221"/>
      <c r="BF23" s="2221"/>
      <c r="BG23" s="4633"/>
    </row>
    <row customHeight="1" ht="11.25">
      <c r="A24" s="1564" t="s">
        <v>989</v>
      </c>
      <c r="B24" s="1564"/>
      <c r="C24" s="1564"/>
      <c r="D24" s="1558"/>
      <c r="E24" s="1568"/>
      <c r="F24" s="2227"/>
      <c r="G24" s="2228"/>
      <c r="H24" s="2913" t="s">
        <v>371</v>
      </c>
      <c r="I24" s="2914"/>
      <c r="J24" s="2883"/>
      <c r="K24" s="2915"/>
      <c r="L24" s="2505"/>
      <c r="M24" s="2506"/>
      <c r="N24" s="1573"/>
      <c r="O24" s="1574"/>
      <c r="P24" s="1566" t="s">
        <v>1037</v>
      </c>
      <c r="Q24" s="1574"/>
      <c r="R24" s="1574"/>
      <c r="S24" s="1574"/>
      <c r="T24" s="1574"/>
      <c r="U24" s="1574"/>
      <c r="V24" s="1574"/>
      <c r="W24" s="1574"/>
      <c r="X24" s="1574"/>
      <c r="Y24" s="1574"/>
      <c r="Z24" s="1574"/>
      <c r="AA24" s="1574"/>
      <c r="AB24" s="1574"/>
      <c r="AC24" s="1574"/>
      <c r="AD24" s="1574"/>
      <c r="AE24" s="1581"/>
      <c r="AF24" s="2904"/>
      <c r="AG24" s="2905"/>
      <c r="AH24" s="2905"/>
      <c r="AI24" s="2904"/>
      <c r="AJ24" s="2905"/>
      <c r="AK24" s="2905"/>
      <c r="AL24" s="2386"/>
      <c r="AM24" s="2221"/>
      <c r="AN24" s="2221"/>
      <c r="AO24" s="2221"/>
      <c r="AP24" s="2221"/>
      <c r="AQ24" s="2221"/>
      <c r="AR24" s="2221"/>
      <c r="AS24" s="2221"/>
      <c r="AT24" s="2221"/>
      <c r="AU24" s="2221"/>
      <c r="AV24" s="2221"/>
      <c r="AW24" s="2221"/>
      <c r="AX24" s="2221"/>
      <c r="AY24" s="2221"/>
      <c r="AZ24" s="2221"/>
      <c r="BA24" s="2221"/>
      <c r="BB24" s="2221"/>
      <c r="BC24" s="2221"/>
      <c r="BD24" s="2221"/>
      <c r="BE24" s="2221"/>
      <c r="BF24" s="2221"/>
      <c r="BG24" s="4633"/>
    </row>
    <row customHeight="1" ht="11.25">
      <c r="A25" s="1564" t="s">
        <v>989</v>
      </c>
      <c r="B25" s="1564" t="s">
        <v>1021</v>
      </c>
      <c r="C25" s="1564"/>
      <c r="D25" s="1558"/>
      <c r="E25" s="1568"/>
      <c r="F25" s="2227"/>
      <c r="G25" s="4617" t="s">
        <v>684</v>
      </c>
      <c r="H25" s="2913" t="s">
        <v>107</v>
      </c>
      <c r="I25" s="2914" t="s">
        <v>1022</v>
      </c>
      <c r="J25" s="2883" t="s">
        <v>1038</v>
      </c>
      <c r="K25" s="2915" t="s">
        <v>1039</v>
      </c>
      <c r="L25" s="2505" t="s">
        <v>19</v>
      </c>
      <c r="M25" s="2506"/>
      <c r="N25" s="2384"/>
      <c r="O25" s="1575" t="s">
        <v>371</v>
      </c>
      <c r="P25" s="1576"/>
      <c r="Q25" s="1576"/>
      <c r="R25" s="1576"/>
      <c r="S25" s="1576"/>
      <c r="T25" s="1576"/>
      <c r="U25" s="1576"/>
      <c r="V25" s="1576"/>
      <c r="W25" s="1576"/>
      <c r="X25" s="1576"/>
      <c r="Y25" s="1576"/>
      <c r="Z25" s="1576"/>
      <c r="AA25" s="1576"/>
      <c r="AB25" s="1576"/>
      <c r="AC25" s="1576"/>
      <c r="AD25" s="1576"/>
      <c r="AE25" s="1576"/>
      <c r="AF25" s="2904">
        <v>5</v>
      </c>
      <c r="AG25" s="2905" t="s">
        <v>1025</v>
      </c>
      <c r="AH25" s="2905" t="s">
        <v>1040</v>
      </c>
      <c r="AI25" s="2904"/>
      <c r="AJ25" s="2905"/>
      <c r="AK25" s="2905"/>
      <c r="AL25" s="2386"/>
      <c r="AM25" s="2221"/>
      <c r="AN25" s="2221"/>
      <c r="AO25" s="2221"/>
      <c r="AP25" s="2221"/>
      <c r="AQ25" s="2221"/>
      <c r="AR25" s="2221"/>
      <c r="AS25" s="2221"/>
      <c r="AT25" s="2221"/>
      <c r="AU25" s="2221"/>
      <c r="AV25" s="2221"/>
      <c r="AW25" s="2221"/>
      <c r="AX25" s="2221"/>
      <c r="AY25" s="2221"/>
      <c r="AZ25" s="2221"/>
      <c r="BA25" s="2221"/>
      <c r="BB25" s="2221"/>
      <c r="BC25" s="2221"/>
      <c r="BD25" s="2221"/>
      <c r="BE25" s="2221"/>
      <c r="BF25" s="2221"/>
      <c r="BG25" s="4633"/>
    </row>
    <row customHeight="1" ht="11.25">
      <c r="A26" s="1564" t="s">
        <v>989</v>
      </c>
      <c r="B26" s="1564"/>
      <c r="C26" s="1564"/>
      <c r="D26" s="1558"/>
      <c r="E26" s="1568"/>
      <c r="F26" s="2227"/>
      <c r="G26" s="2228"/>
      <c r="H26" s="2913" t="s">
        <v>106</v>
      </c>
      <c r="I26" s="2914"/>
      <c r="J26" s="2883"/>
      <c r="K26" s="2915"/>
      <c r="L26" s="2505"/>
      <c r="M26" s="2506"/>
      <c r="N26" s="2906"/>
      <c r="O26" s="2907">
        <v>1</v>
      </c>
      <c r="P26" s="2908" t="s">
        <v>65</v>
      </c>
      <c r="Q26" s="4732" t="s">
        <v>1027</v>
      </c>
      <c r="R26" s="4733" t="s">
        <v>1028</v>
      </c>
      <c r="S26" s="4733" t="s">
        <v>1029</v>
      </c>
      <c r="T26" s="4733" t="s">
        <v>1029</v>
      </c>
      <c r="U26" s="4733" t="s">
        <v>1030</v>
      </c>
      <c r="V26" s="4733" t="s">
        <v>1031</v>
      </c>
      <c r="W26" s="4733" t="s">
        <v>1032</v>
      </c>
      <c r="X26" s="4733" t="s">
        <v>1033</v>
      </c>
      <c r="Y26" s="4733" t="s">
        <v>1034</v>
      </c>
      <c r="Z26" s="1573"/>
      <c r="AA26" s="1574"/>
      <c r="AB26" s="1574"/>
      <c r="AC26" s="1578"/>
      <c r="AD26" s="1578"/>
      <c r="AE26" s="1579"/>
      <c r="AF26" s="2904"/>
      <c r="AG26" s="2905"/>
      <c r="AH26" s="2905"/>
      <c r="AI26" s="2904"/>
      <c r="AJ26" s="2905"/>
      <c r="AK26" s="2905"/>
      <c r="AL26" s="2386"/>
      <c r="AM26" s="2221"/>
      <c r="AN26" s="2221"/>
      <c r="AO26" s="2221"/>
      <c r="AP26" s="2221"/>
      <c r="AQ26" s="2221"/>
      <c r="AR26" s="2221"/>
      <c r="AS26" s="2221"/>
      <c r="AT26" s="2221"/>
      <c r="AU26" s="2221"/>
      <c r="AV26" s="2221"/>
      <c r="AW26" s="2221"/>
      <c r="AX26" s="2221"/>
      <c r="AY26" s="2221"/>
      <c r="AZ26" s="2221"/>
      <c r="BA26" s="2221"/>
      <c r="BB26" s="2221"/>
      <c r="BC26" s="2221"/>
      <c r="BD26" s="2221"/>
      <c r="BE26" s="2221"/>
      <c r="BF26" s="2221"/>
      <c r="BG26" s="4633"/>
    </row>
    <row customHeight="1" ht="11.25">
      <c r="A27" s="1564" t="s">
        <v>989</v>
      </c>
      <c r="B27" s="1564"/>
      <c r="C27" s="1564"/>
      <c r="D27" s="1558"/>
      <c r="E27" s="1568"/>
      <c r="F27" s="2227"/>
      <c r="G27" s="2228"/>
      <c r="H27" s="2913" t="s">
        <v>106</v>
      </c>
      <c r="I27" s="2914"/>
      <c r="J27" s="2883"/>
      <c r="K27" s="2915"/>
      <c r="L27" s="2505"/>
      <c r="M27" s="2506"/>
      <c r="N27" s="2906"/>
      <c r="O27" s="2907"/>
      <c r="P27" s="2909"/>
      <c r="Q27" s="4732"/>
      <c r="R27" s="2911"/>
      <c r="S27" s="2912"/>
      <c r="T27" s="2911"/>
      <c r="U27" s="2911"/>
      <c r="V27" s="2911"/>
      <c r="W27" s="2911"/>
      <c r="X27" s="2911"/>
      <c r="Y27" s="2911"/>
      <c r="Z27" s="2226"/>
      <c r="AA27" s="2192">
        <v>1</v>
      </c>
      <c r="AB27" s="1577" t="s">
        <v>1035</v>
      </c>
      <c r="AC27" s="1567">
        <v>45892.25335</v>
      </c>
      <c r="AD27" s="1577" t="str">
        <f>AB27</f>
        <v>  Прочие собственные средства</v>
      </c>
      <c r="AE27" s="1567"/>
      <c r="AF27" s="2904"/>
      <c r="AG27" s="2905"/>
      <c r="AH27" s="2905"/>
      <c r="AI27" s="2904"/>
      <c r="AJ27" s="2905"/>
      <c r="AK27" s="2905"/>
      <c r="AL27" s="2386"/>
      <c r="AM27" s="2221"/>
      <c r="AN27" s="2221"/>
      <c r="AO27" s="2221"/>
      <c r="AP27" s="2221"/>
      <c r="AQ27" s="2221"/>
      <c r="AR27" s="2221"/>
      <c r="AS27" s="2221"/>
      <c r="AT27" s="2221"/>
      <c r="AU27" s="2221"/>
      <c r="AV27" s="2221"/>
      <c r="AW27" s="2221"/>
      <c r="AX27" s="2221"/>
      <c r="AY27" s="2221"/>
      <c r="AZ27" s="2221"/>
      <c r="BA27" s="2221"/>
      <c r="BB27" s="2221"/>
      <c r="BC27" s="2221"/>
      <c r="BD27" s="2221"/>
      <c r="BE27" s="2221"/>
      <c r="BF27" s="2221"/>
      <c r="BG27" s="4633"/>
    </row>
    <row customHeight="1" ht="11.25">
      <c r="A28" s="1564" t="s">
        <v>989</v>
      </c>
      <c r="B28" s="1564"/>
      <c r="C28" s="1564"/>
      <c r="D28" s="1558"/>
      <c r="E28" s="1568"/>
      <c r="F28" s="2227"/>
      <c r="G28" s="2228"/>
      <c r="H28" s="2913" t="s">
        <v>106</v>
      </c>
      <c r="I28" s="2914"/>
      <c r="J28" s="2883"/>
      <c r="K28" s="2915"/>
      <c r="L28" s="2505"/>
      <c r="M28" s="2506"/>
      <c r="N28" s="2906"/>
      <c r="O28" s="2907"/>
      <c r="P28" s="2910"/>
      <c r="Q28" s="4732"/>
      <c r="R28" s="2911"/>
      <c r="S28" s="2912"/>
      <c r="T28" s="2911"/>
      <c r="U28" s="2911"/>
      <c r="V28" s="2911"/>
      <c r="W28" s="2911"/>
      <c r="X28" s="2911"/>
      <c r="Y28" s="2911"/>
      <c r="Z28" s="1573"/>
      <c r="AA28" s="1574"/>
      <c r="AB28" s="1639" t="s">
        <v>1036</v>
      </c>
      <c r="AC28" s="1578"/>
      <c r="AD28" s="1578"/>
      <c r="AE28" s="1580"/>
      <c r="AF28" s="2904"/>
      <c r="AG28" s="2905"/>
      <c r="AH28" s="2905"/>
      <c r="AI28" s="2904"/>
      <c r="AJ28" s="2905"/>
      <c r="AK28" s="2905"/>
      <c r="AL28" s="2386"/>
      <c r="AM28" s="2221"/>
      <c r="AN28" s="2221"/>
      <c r="AO28" s="2221"/>
      <c r="AP28" s="2221"/>
      <c r="AQ28" s="2221"/>
      <c r="AR28" s="2221"/>
      <c r="AS28" s="2221"/>
      <c r="AT28" s="2221"/>
      <c r="AU28" s="2221"/>
      <c r="AV28" s="2221"/>
      <c r="AW28" s="2221"/>
      <c r="AX28" s="2221"/>
      <c r="AY28" s="2221"/>
      <c r="AZ28" s="2221"/>
      <c r="BA28" s="2221"/>
      <c r="BB28" s="2221"/>
      <c r="BC28" s="2221"/>
      <c r="BD28" s="2221"/>
      <c r="BE28" s="2221"/>
      <c r="BF28" s="2221"/>
      <c r="BG28" s="4633"/>
    </row>
    <row customHeight="1" ht="11.25">
      <c r="A29" s="1564" t="s">
        <v>989</v>
      </c>
      <c r="B29" s="1564"/>
      <c r="C29" s="1564"/>
      <c r="D29" s="1558"/>
      <c r="E29" s="1568"/>
      <c r="F29" s="2227"/>
      <c r="G29" s="2228"/>
      <c r="H29" s="2913" t="s">
        <v>106</v>
      </c>
      <c r="I29" s="2914"/>
      <c r="J29" s="2883"/>
      <c r="K29" s="2915"/>
      <c r="L29" s="2505"/>
      <c r="M29" s="2506"/>
      <c r="N29" s="1573"/>
      <c r="O29" s="1574"/>
      <c r="P29" s="1566" t="s">
        <v>1037</v>
      </c>
      <c r="Q29" s="1574"/>
      <c r="R29" s="1574"/>
      <c r="S29" s="1574"/>
      <c r="T29" s="1574"/>
      <c r="U29" s="1574"/>
      <c r="V29" s="1574"/>
      <c r="W29" s="1574"/>
      <c r="X29" s="1574"/>
      <c r="Y29" s="1574"/>
      <c r="Z29" s="1574"/>
      <c r="AA29" s="1574"/>
      <c r="AB29" s="1574"/>
      <c r="AC29" s="1574"/>
      <c r="AD29" s="1574"/>
      <c r="AE29" s="1581"/>
      <c r="AF29" s="2904"/>
      <c r="AG29" s="2905"/>
      <c r="AH29" s="2905"/>
      <c r="AI29" s="2904"/>
      <c r="AJ29" s="2905"/>
      <c r="AK29" s="2905"/>
      <c r="AL29" s="2386"/>
      <c r="AM29" s="2221"/>
      <c r="AN29" s="2221"/>
      <c r="AO29" s="2221"/>
      <c r="AP29" s="2221"/>
      <c r="AQ29" s="2221"/>
      <c r="AR29" s="2221"/>
      <c r="AS29" s="2221"/>
      <c r="AT29" s="2221"/>
      <c r="AU29" s="2221"/>
      <c r="AV29" s="2221"/>
      <c r="AW29" s="2221"/>
      <c r="AX29" s="2221"/>
      <c r="AY29" s="2221"/>
      <c r="AZ29" s="2221"/>
      <c r="BA29" s="2221"/>
      <c r="BB29" s="2221"/>
      <c r="BC29" s="2221"/>
      <c r="BD29" s="2221"/>
      <c r="BE29" s="2221"/>
      <c r="BF29" s="2221"/>
      <c r="BG29" s="4633"/>
    </row>
    <row customHeight="1" ht="11.25">
      <c r="A30" s="1564" t="s">
        <v>989</v>
      </c>
      <c r="B30" s="1564" t="s">
        <v>1021</v>
      </c>
      <c r="C30" s="1564"/>
      <c r="D30" s="1558"/>
      <c r="E30" s="1568"/>
      <c r="F30" s="2227"/>
      <c r="G30" s="4617" t="s">
        <v>684</v>
      </c>
      <c r="H30" s="2913" t="s">
        <v>90</v>
      </c>
      <c r="I30" s="2914" t="s">
        <v>1022</v>
      </c>
      <c r="J30" s="2883" t="s">
        <v>1038</v>
      </c>
      <c r="K30" s="2915" t="s">
        <v>1041</v>
      </c>
      <c r="L30" s="2505" t="s">
        <v>19</v>
      </c>
      <c r="M30" s="2506"/>
      <c r="N30" s="2384"/>
      <c r="O30" s="1575" t="s">
        <v>371</v>
      </c>
      <c r="P30" s="1576"/>
      <c r="Q30" s="1576"/>
      <c r="R30" s="1576"/>
      <c r="S30" s="1576"/>
      <c r="T30" s="1576"/>
      <c r="U30" s="1576"/>
      <c r="V30" s="1576"/>
      <c r="W30" s="1576"/>
      <c r="X30" s="1576"/>
      <c r="Y30" s="1576"/>
      <c r="Z30" s="1576"/>
      <c r="AA30" s="1576"/>
      <c r="AB30" s="1576"/>
      <c r="AC30" s="1576"/>
      <c r="AD30" s="1576"/>
      <c r="AE30" s="1576"/>
      <c r="AF30" s="2904">
        <v>1</v>
      </c>
      <c r="AG30" s="2905" t="s">
        <v>1025</v>
      </c>
      <c r="AH30" s="2905" t="s">
        <v>1042</v>
      </c>
      <c r="AI30" s="2904"/>
      <c r="AJ30" s="2905"/>
      <c r="AK30" s="2905"/>
      <c r="AL30" s="2386"/>
      <c r="AM30" s="2221"/>
      <c r="AN30" s="2221"/>
      <c r="AO30" s="2221"/>
      <c r="AP30" s="2221"/>
      <c r="AQ30" s="2221"/>
      <c r="AR30" s="2221"/>
      <c r="AS30" s="2221"/>
      <c r="AT30" s="2221"/>
      <c r="AU30" s="2221"/>
      <c r="AV30" s="2221"/>
      <c r="AW30" s="2221"/>
      <c r="AX30" s="2221"/>
      <c r="AY30" s="2221"/>
      <c r="AZ30" s="2221"/>
      <c r="BA30" s="2221"/>
      <c r="BB30" s="2221"/>
      <c r="BC30" s="2221"/>
      <c r="BD30" s="2221"/>
      <c r="BE30" s="2221"/>
      <c r="BF30" s="2221"/>
      <c r="BG30" s="4633"/>
    </row>
    <row customHeight="1" ht="11.25">
      <c r="A31" s="1564" t="s">
        <v>989</v>
      </c>
      <c r="B31" s="1564"/>
      <c r="C31" s="1564"/>
      <c r="D31" s="1558"/>
      <c r="E31" s="1568"/>
      <c r="F31" s="2227"/>
      <c r="G31" s="2228"/>
      <c r="H31" s="2913" t="s">
        <v>107</v>
      </c>
      <c r="I31" s="2914"/>
      <c r="J31" s="2883"/>
      <c r="K31" s="2915"/>
      <c r="L31" s="2505"/>
      <c r="M31" s="2506"/>
      <c r="N31" s="2906"/>
      <c r="O31" s="2907">
        <v>1</v>
      </c>
      <c r="P31" s="2908" t="s">
        <v>65</v>
      </c>
      <c r="Q31" s="4732" t="s">
        <v>1027</v>
      </c>
      <c r="R31" s="4733" t="s">
        <v>1028</v>
      </c>
      <c r="S31" s="4733" t="s">
        <v>1029</v>
      </c>
      <c r="T31" s="4733" t="s">
        <v>1029</v>
      </c>
      <c r="U31" s="4733" t="s">
        <v>1030</v>
      </c>
      <c r="V31" s="4733" t="s">
        <v>1031</v>
      </c>
      <c r="W31" s="4733" t="s">
        <v>1032</v>
      </c>
      <c r="X31" s="4733" t="s">
        <v>1033</v>
      </c>
      <c r="Y31" s="4733" t="s">
        <v>1034</v>
      </c>
      <c r="Z31" s="1573"/>
      <c r="AA31" s="1574"/>
      <c r="AB31" s="1574"/>
      <c r="AC31" s="1578"/>
      <c r="AD31" s="1578"/>
      <c r="AE31" s="1579"/>
      <c r="AF31" s="2904"/>
      <c r="AG31" s="2905"/>
      <c r="AH31" s="2905"/>
      <c r="AI31" s="2904"/>
      <c r="AJ31" s="2905"/>
      <c r="AK31" s="2905"/>
      <c r="AL31" s="2386"/>
      <c r="AM31" s="2221"/>
      <c r="AN31" s="2221"/>
      <c r="AO31" s="2221"/>
      <c r="AP31" s="2221"/>
      <c r="AQ31" s="2221"/>
      <c r="AR31" s="2221"/>
      <c r="AS31" s="2221"/>
      <c r="AT31" s="2221"/>
      <c r="AU31" s="2221"/>
      <c r="AV31" s="2221"/>
      <c r="AW31" s="2221"/>
      <c r="AX31" s="2221"/>
      <c r="AY31" s="2221"/>
      <c r="AZ31" s="2221"/>
      <c r="BA31" s="2221"/>
      <c r="BB31" s="2221"/>
      <c r="BC31" s="2221"/>
      <c r="BD31" s="2221"/>
      <c r="BE31" s="2221"/>
      <c r="BF31" s="2221"/>
      <c r="BG31" s="4633"/>
    </row>
    <row customHeight="1" ht="11.25">
      <c r="A32" s="1564" t="s">
        <v>989</v>
      </c>
      <c r="B32" s="1564"/>
      <c r="C32" s="1564"/>
      <c r="D32" s="1558"/>
      <c r="E32" s="1568"/>
      <c r="F32" s="2227"/>
      <c r="G32" s="2228"/>
      <c r="H32" s="2913" t="s">
        <v>107</v>
      </c>
      <c r="I32" s="2914"/>
      <c r="J32" s="2883"/>
      <c r="K32" s="2915"/>
      <c r="L32" s="2505"/>
      <c r="M32" s="2506"/>
      <c r="N32" s="2906"/>
      <c r="O32" s="2907"/>
      <c r="P32" s="2909"/>
      <c r="Q32" s="4732"/>
      <c r="R32" s="2911"/>
      <c r="S32" s="2912"/>
      <c r="T32" s="2911"/>
      <c r="U32" s="2911"/>
      <c r="V32" s="2911"/>
      <c r="W32" s="2911"/>
      <c r="X32" s="2911"/>
      <c r="Y32" s="2911"/>
      <c r="Z32" s="2226"/>
      <c r="AA32" s="2192">
        <v>1</v>
      </c>
      <c r="AB32" s="1577" t="s">
        <v>1043</v>
      </c>
      <c r="AC32" s="1567">
        <v>4146.78324</v>
      </c>
      <c r="AD32" s="1577" t="str">
        <f>AB32</f>
        <v>      Амортизационные отчисления с выделением результатов переоценки основных средств и нематериальных активов</v>
      </c>
      <c r="AE32" s="1567"/>
      <c r="AF32" s="2904"/>
      <c r="AG32" s="2905"/>
      <c r="AH32" s="2905"/>
      <c r="AI32" s="2904"/>
      <c r="AJ32" s="2905"/>
      <c r="AK32" s="2905"/>
      <c r="AL32" s="2386"/>
      <c r="AM32" s="2221"/>
      <c r="AN32" s="2221"/>
      <c r="AO32" s="2221"/>
      <c r="AP32" s="2221"/>
      <c r="AQ32" s="2221"/>
      <c r="AR32" s="2221"/>
      <c r="AS32" s="2221"/>
      <c r="AT32" s="2221"/>
      <c r="AU32" s="2221"/>
      <c r="AV32" s="2221"/>
      <c r="AW32" s="2221"/>
      <c r="AX32" s="2221"/>
      <c r="AY32" s="2221"/>
      <c r="AZ32" s="2221"/>
      <c r="BA32" s="2221"/>
      <c r="BB32" s="2221"/>
      <c r="BC32" s="2221"/>
      <c r="BD32" s="2221"/>
      <c r="BE32" s="2221"/>
      <c r="BF32" s="2221"/>
      <c r="BG32" s="4633"/>
    </row>
    <row customHeight="1" ht="11.25">
      <c r="A33" s="1564" t="s">
        <v>989</v>
      </c>
      <c r="B33" s="1564"/>
      <c r="C33" s="1564"/>
      <c r="D33" s="1558"/>
      <c r="E33" s="1568"/>
      <c r="F33" s="2228"/>
      <c r="G33" s="2228"/>
      <c r="H33" s="2228"/>
      <c r="I33" s="2228"/>
      <c r="J33" s="2228"/>
      <c r="K33" s="2228"/>
      <c r="L33" s="2228"/>
      <c r="M33" s="2228"/>
      <c r="N33" s="2228"/>
      <c r="O33" s="2228"/>
      <c r="P33" s="2228"/>
      <c r="Q33" s="2228"/>
      <c r="R33" s="2228"/>
      <c r="S33" s="2228"/>
      <c r="T33" s="2228"/>
      <c r="U33" s="2228"/>
      <c r="V33" s="2228"/>
      <c r="W33" s="2228"/>
      <c r="X33" s="2228"/>
      <c r="Y33" s="2228"/>
      <c r="Z33" s="7559" t="s">
        <v>684</v>
      </c>
      <c r="AA33" s="2212" t="s">
        <v>107</v>
      </c>
      <c r="AB33" s="1577" t="s">
        <v>1035</v>
      </c>
      <c r="AC33" s="1567">
        <v>829.35665</v>
      </c>
      <c r="AD33" s="1577" t="str">
        <f>AB33</f>
        <v>  Прочие собственные средства</v>
      </c>
      <c r="AE33" s="1567"/>
      <c r="AF33" s="2229"/>
      <c r="AG33" s="2157"/>
      <c r="AH33" s="2157"/>
      <c r="AI33" s="2229"/>
      <c r="AJ33" s="2157"/>
      <c r="AK33" s="2385"/>
      <c r="AL33" s="2386"/>
      <c r="AM33" s="2221"/>
      <c r="AN33" s="2221"/>
      <c r="AO33" s="2221"/>
      <c r="AP33" s="2221"/>
      <c r="AQ33" s="2221"/>
      <c r="AR33" s="2221"/>
      <c r="AS33" s="2221"/>
      <c r="AT33" s="2221"/>
      <c r="AU33" s="2221"/>
      <c r="AV33" s="2221"/>
      <c r="AW33" s="2221"/>
      <c r="AX33" s="2221"/>
      <c r="AY33" s="2221"/>
      <c r="AZ33" s="2221"/>
      <c r="BA33" s="2221"/>
      <c r="BB33" s="2221"/>
      <c r="BC33" s="2221"/>
      <c r="BD33" s="2221"/>
      <c r="BE33" s="2221"/>
      <c r="BF33" s="2221"/>
      <c r="BG33" s="7564"/>
    </row>
    <row customHeight="1" ht="11.25">
      <c r="A34" s="1564" t="s">
        <v>989</v>
      </c>
      <c r="B34" s="1564"/>
      <c r="C34" s="1564"/>
      <c r="D34" s="1558"/>
      <c r="E34" s="1568"/>
      <c r="F34" s="2227"/>
      <c r="G34" s="2228"/>
      <c r="H34" s="2913" t="s">
        <v>107</v>
      </c>
      <c r="I34" s="2914"/>
      <c r="J34" s="2883"/>
      <c r="K34" s="2915"/>
      <c r="L34" s="2505"/>
      <c r="M34" s="2506"/>
      <c r="N34" s="2906"/>
      <c r="O34" s="2907"/>
      <c r="P34" s="2910"/>
      <c r="Q34" s="4732"/>
      <c r="R34" s="2911"/>
      <c r="S34" s="2912"/>
      <c r="T34" s="2911"/>
      <c r="U34" s="2911"/>
      <c r="V34" s="2911"/>
      <c r="W34" s="2911"/>
      <c r="X34" s="2911"/>
      <c r="Y34" s="2911"/>
      <c r="Z34" s="1573"/>
      <c r="AA34" s="1574"/>
      <c r="AB34" s="1639" t="s">
        <v>1036</v>
      </c>
      <c r="AC34" s="1578"/>
      <c r="AD34" s="1578"/>
      <c r="AE34" s="1580"/>
      <c r="AF34" s="2904"/>
      <c r="AG34" s="2905"/>
      <c r="AH34" s="2905"/>
      <c r="AI34" s="2904"/>
      <c r="AJ34" s="2905"/>
      <c r="AK34" s="2905"/>
      <c r="AL34" s="2386"/>
      <c r="AM34" s="2221"/>
      <c r="AN34" s="2221"/>
      <c r="AO34" s="2221"/>
      <c r="AP34" s="2221"/>
      <c r="AQ34" s="2221"/>
      <c r="AR34" s="2221"/>
      <c r="AS34" s="2221"/>
      <c r="AT34" s="2221"/>
      <c r="AU34" s="2221"/>
      <c r="AV34" s="2221"/>
      <c r="AW34" s="2221"/>
      <c r="AX34" s="2221"/>
      <c r="AY34" s="2221"/>
      <c r="AZ34" s="2221"/>
      <c r="BA34" s="2221"/>
      <c r="BB34" s="2221"/>
      <c r="BC34" s="2221"/>
      <c r="BD34" s="2221"/>
      <c r="BE34" s="2221"/>
      <c r="BF34" s="2221"/>
      <c r="BG34" s="4633"/>
    </row>
    <row customHeight="1" ht="11.25">
      <c r="A35" s="1564" t="s">
        <v>989</v>
      </c>
      <c r="B35" s="1564"/>
      <c r="C35" s="1564"/>
      <c r="D35" s="1558"/>
      <c r="E35" s="1568"/>
      <c r="F35" s="2227"/>
      <c r="G35" s="2228"/>
      <c r="H35" s="2913" t="s">
        <v>107</v>
      </c>
      <c r="I35" s="2914"/>
      <c r="J35" s="2883"/>
      <c r="K35" s="2915"/>
      <c r="L35" s="2505"/>
      <c r="M35" s="2506"/>
      <c r="N35" s="1573"/>
      <c r="O35" s="1574"/>
      <c r="P35" s="1566" t="s">
        <v>1037</v>
      </c>
      <c r="Q35" s="1574"/>
      <c r="R35" s="1574"/>
      <c r="S35" s="1574"/>
      <c r="T35" s="1574"/>
      <c r="U35" s="1574"/>
      <c r="V35" s="1574"/>
      <c r="W35" s="1574"/>
      <c r="X35" s="1574"/>
      <c r="Y35" s="1574"/>
      <c r="Z35" s="1574"/>
      <c r="AA35" s="1574"/>
      <c r="AB35" s="1574"/>
      <c r="AC35" s="1574"/>
      <c r="AD35" s="1574"/>
      <c r="AE35" s="1581"/>
      <c r="AF35" s="2904"/>
      <c r="AG35" s="2905"/>
      <c r="AH35" s="2905"/>
      <c r="AI35" s="2904"/>
      <c r="AJ35" s="2905"/>
      <c r="AK35" s="2905"/>
      <c r="AL35" s="2386"/>
      <c r="AM35" s="2221"/>
      <c r="AN35" s="2221"/>
      <c r="AO35" s="2221"/>
      <c r="AP35" s="2221"/>
      <c r="AQ35" s="2221"/>
      <c r="AR35" s="2221"/>
      <c r="AS35" s="2221"/>
      <c r="AT35" s="2221"/>
      <c r="AU35" s="2221"/>
      <c r="AV35" s="2221"/>
      <c r="AW35" s="2221"/>
      <c r="AX35" s="2221"/>
      <c r="AY35" s="2221"/>
      <c r="AZ35" s="2221"/>
      <c r="BA35" s="2221"/>
      <c r="BB35" s="2221"/>
      <c r="BC35" s="2221"/>
      <c r="BD35" s="2221"/>
      <c r="BE35" s="2221"/>
      <c r="BF35" s="2221"/>
      <c r="BG35" s="4633"/>
    </row>
    <row customHeight="1" ht="11.25">
      <c r="A36" s="1564" t="s">
        <v>989</v>
      </c>
      <c r="B36" s="1564" t="s">
        <v>1021</v>
      </c>
      <c r="C36" s="1564"/>
      <c r="D36" s="1558"/>
      <c r="E36" s="1568"/>
      <c r="F36" s="2227"/>
      <c r="G36" s="4617" t="s">
        <v>684</v>
      </c>
      <c r="H36" s="2913" t="s">
        <v>91</v>
      </c>
      <c r="I36" s="2914" t="s">
        <v>1022</v>
      </c>
      <c r="J36" s="2883" t="s">
        <v>1038</v>
      </c>
      <c r="K36" s="2915" t="s">
        <v>1044</v>
      </c>
      <c r="L36" s="2505" t="s">
        <v>19</v>
      </c>
      <c r="M36" s="2506"/>
      <c r="N36" s="2384"/>
      <c r="O36" s="1575" t="s">
        <v>371</v>
      </c>
      <c r="P36" s="1576"/>
      <c r="Q36" s="1576"/>
      <c r="R36" s="1576"/>
      <c r="S36" s="1576"/>
      <c r="T36" s="1576"/>
      <c r="U36" s="1576"/>
      <c r="V36" s="1576"/>
      <c r="W36" s="1576"/>
      <c r="X36" s="1576"/>
      <c r="Y36" s="1576"/>
      <c r="Z36" s="1576"/>
      <c r="AA36" s="1576"/>
      <c r="AB36" s="1576"/>
      <c r="AC36" s="1576"/>
      <c r="AD36" s="1576"/>
      <c r="AE36" s="1576"/>
      <c r="AF36" s="2904">
        <v>3</v>
      </c>
      <c r="AG36" s="2905" t="s">
        <v>1025</v>
      </c>
      <c r="AH36" s="2905" t="s">
        <v>1045</v>
      </c>
      <c r="AI36" s="2904"/>
      <c r="AJ36" s="2905"/>
      <c r="AK36" s="2905"/>
      <c r="AL36" s="2386"/>
      <c r="AM36" s="2221"/>
      <c r="AN36" s="2221"/>
      <c r="AO36" s="2221"/>
      <c r="AP36" s="2221"/>
      <c r="AQ36" s="2221"/>
      <c r="AR36" s="2221"/>
      <c r="AS36" s="2221"/>
      <c r="AT36" s="2221"/>
      <c r="AU36" s="2221"/>
      <c r="AV36" s="2221"/>
      <c r="AW36" s="2221"/>
      <c r="AX36" s="2221"/>
      <c r="AY36" s="2221"/>
      <c r="AZ36" s="2221"/>
      <c r="BA36" s="2221"/>
      <c r="BB36" s="2221"/>
      <c r="BC36" s="2221"/>
      <c r="BD36" s="2221"/>
      <c r="BE36" s="2221"/>
      <c r="BF36" s="2221"/>
      <c r="BG36" s="4633"/>
    </row>
    <row customHeight="1" ht="11.25">
      <c r="A37" s="1564" t="s">
        <v>989</v>
      </c>
      <c r="B37" s="1564"/>
      <c r="C37" s="1564"/>
      <c r="D37" s="1558"/>
      <c r="E37" s="1568"/>
      <c r="F37" s="2227"/>
      <c r="G37" s="2228"/>
      <c r="H37" s="2913" t="s">
        <v>90</v>
      </c>
      <c r="I37" s="2914"/>
      <c r="J37" s="2883"/>
      <c r="K37" s="2915"/>
      <c r="L37" s="2505"/>
      <c r="M37" s="2506"/>
      <c r="N37" s="2906"/>
      <c r="O37" s="2907">
        <v>1</v>
      </c>
      <c r="P37" s="2908" t="s">
        <v>65</v>
      </c>
      <c r="Q37" s="4732" t="s">
        <v>1027</v>
      </c>
      <c r="R37" s="4733" t="s">
        <v>1028</v>
      </c>
      <c r="S37" s="4733" t="s">
        <v>1029</v>
      </c>
      <c r="T37" s="4733" t="s">
        <v>1029</v>
      </c>
      <c r="U37" s="4733" t="s">
        <v>1030</v>
      </c>
      <c r="V37" s="4733" t="s">
        <v>1031</v>
      </c>
      <c r="W37" s="4733" t="s">
        <v>1032</v>
      </c>
      <c r="X37" s="4733" t="s">
        <v>1033</v>
      </c>
      <c r="Y37" s="4733" t="s">
        <v>1034</v>
      </c>
      <c r="Z37" s="1573"/>
      <c r="AA37" s="1574"/>
      <c r="AB37" s="1574"/>
      <c r="AC37" s="1578"/>
      <c r="AD37" s="1578"/>
      <c r="AE37" s="1579"/>
      <c r="AF37" s="2904"/>
      <c r="AG37" s="2905"/>
      <c r="AH37" s="2905"/>
      <c r="AI37" s="2904"/>
      <c r="AJ37" s="2905"/>
      <c r="AK37" s="2905"/>
      <c r="AL37" s="2386"/>
      <c r="AM37" s="2221"/>
      <c r="AN37" s="2221"/>
      <c r="AO37" s="2221"/>
      <c r="AP37" s="2221"/>
      <c r="AQ37" s="2221"/>
      <c r="AR37" s="2221"/>
      <c r="AS37" s="2221"/>
      <c r="AT37" s="2221"/>
      <c r="AU37" s="2221"/>
      <c r="AV37" s="2221"/>
      <c r="AW37" s="2221"/>
      <c r="AX37" s="2221"/>
      <c r="AY37" s="2221"/>
      <c r="AZ37" s="2221"/>
      <c r="BA37" s="2221"/>
      <c r="BB37" s="2221"/>
      <c r="BC37" s="2221"/>
      <c r="BD37" s="2221"/>
      <c r="BE37" s="2221"/>
      <c r="BF37" s="2221"/>
      <c r="BG37" s="4633"/>
    </row>
    <row customHeight="1" ht="11.25">
      <c r="A38" s="1564" t="s">
        <v>989</v>
      </c>
      <c r="B38" s="1564"/>
      <c r="C38" s="1564"/>
      <c r="D38" s="1558"/>
      <c r="E38" s="1568"/>
      <c r="F38" s="2227"/>
      <c r="G38" s="2228"/>
      <c r="H38" s="2913" t="s">
        <v>90</v>
      </c>
      <c r="I38" s="2914"/>
      <c r="J38" s="2883"/>
      <c r="K38" s="2915"/>
      <c r="L38" s="2505"/>
      <c r="M38" s="2506"/>
      <c r="N38" s="2906"/>
      <c r="O38" s="2907"/>
      <c r="P38" s="2909"/>
      <c r="Q38" s="4732"/>
      <c r="R38" s="2911"/>
      <c r="S38" s="2912"/>
      <c r="T38" s="2911"/>
      <c r="U38" s="2911"/>
      <c r="V38" s="2911"/>
      <c r="W38" s="2911"/>
      <c r="X38" s="2911"/>
      <c r="Y38" s="2911"/>
      <c r="Z38" s="2226"/>
      <c r="AA38" s="2192">
        <v>1</v>
      </c>
      <c r="AB38" s="1577" t="s">
        <v>1046</v>
      </c>
      <c r="AC38" s="1567">
        <v>6696.83943</v>
      </c>
      <c r="AD38" s="1577" t="str">
        <f>AB38</f>
        <v>  Кредиты</v>
      </c>
      <c r="AE38" s="1567"/>
      <c r="AF38" s="2904"/>
      <c r="AG38" s="2905"/>
      <c r="AH38" s="2905"/>
      <c r="AI38" s="2904"/>
      <c r="AJ38" s="2905"/>
      <c r="AK38" s="2905"/>
      <c r="AL38" s="2386"/>
      <c r="AM38" s="2221"/>
      <c r="AN38" s="2221"/>
      <c r="AO38" s="2221"/>
      <c r="AP38" s="2221"/>
      <c r="AQ38" s="2221"/>
      <c r="AR38" s="2221"/>
      <c r="AS38" s="2221"/>
      <c r="AT38" s="2221"/>
      <c r="AU38" s="2221"/>
      <c r="AV38" s="2221"/>
      <c r="AW38" s="2221"/>
      <c r="AX38" s="2221"/>
      <c r="AY38" s="2221"/>
      <c r="AZ38" s="2221"/>
      <c r="BA38" s="2221"/>
      <c r="BB38" s="2221"/>
      <c r="BC38" s="2221"/>
      <c r="BD38" s="2221"/>
      <c r="BE38" s="2221"/>
      <c r="BF38" s="2221"/>
      <c r="BG38" s="4633"/>
    </row>
    <row customHeight="1" ht="11.25">
      <c r="A39" s="1564" t="s">
        <v>989</v>
      </c>
      <c r="B39" s="1564"/>
      <c r="C39" s="1564"/>
      <c r="D39" s="1558"/>
      <c r="E39" s="1568"/>
      <c r="F39" s="2227"/>
      <c r="G39" s="2228"/>
      <c r="H39" s="2913" t="s">
        <v>90</v>
      </c>
      <c r="I39" s="2914"/>
      <c r="J39" s="2883"/>
      <c r="K39" s="2915"/>
      <c r="L39" s="2505"/>
      <c r="M39" s="2506"/>
      <c r="N39" s="2906"/>
      <c r="O39" s="2907"/>
      <c r="P39" s="2910"/>
      <c r="Q39" s="4732"/>
      <c r="R39" s="2911"/>
      <c r="S39" s="2912"/>
      <c r="T39" s="2911"/>
      <c r="U39" s="2911"/>
      <c r="V39" s="2911"/>
      <c r="W39" s="2911"/>
      <c r="X39" s="2911"/>
      <c r="Y39" s="2911"/>
      <c r="Z39" s="1573"/>
      <c r="AA39" s="1574"/>
      <c r="AB39" s="1639" t="s">
        <v>1036</v>
      </c>
      <c r="AC39" s="1578"/>
      <c r="AD39" s="1578"/>
      <c r="AE39" s="1580"/>
      <c r="AF39" s="2904"/>
      <c r="AG39" s="2905"/>
      <c r="AH39" s="2905"/>
      <c r="AI39" s="2904"/>
      <c r="AJ39" s="2905"/>
      <c r="AK39" s="2905"/>
      <c r="AL39" s="2386"/>
      <c r="AM39" s="2221"/>
      <c r="AN39" s="2221"/>
      <c r="AO39" s="2221"/>
      <c r="AP39" s="2221"/>
      <c r="AQ39" s="2221"/>
      <c r="AR39" s="2221"/>
      <c r="AS39" s="2221"/>
      <c r="AT39" s="2221"/>
      <c r="AU39" s="2221"/>
      <c r="AV39" s="2221"/>
      <c r="AW39" s="2221"/>
      <c r="AX39" s="2221"/>
      <c r="AY39" s="2221"/>
      <c r="AZ39" s="2221"/>
      <c r="BA39" s="2221"/>
      <c r="BB39" s="2221"/>
      <c r="BC39" s="2221"/>
      <c r="BD39" s="2221"/>
      <c r="BE39" s="2221"/>
      <c r="BF39" s="2221"/>
      <c r="BG39" s="4633"/>
    </row>
    <row customHeight="1" ht="11.25">
      <c r="A40" s="1564" t="s">
        <v>989</v>
      </c>
      <c r="B40" s="1564"/>
      <c r="C40" s="1564"/>
      <c r="D40" s="1558"/>
      <c r="E40" s="1568"/>
      <c r="F40" s="2227"/>
      <c r="G40" s="2228"/>
      <c r="H40" s="2913" t="s">
        <v>90</v>
      </c>
      <c r="I40" s="2914"/>
      <c r="J40" s="2883"/>
      <c r="K40" s="2915"/>
      <c r="L40" s="2505"/>
      <c r="M40" s="2506"/>
      <c r="N40" s="1573"/>
      <c r="O40" s="1574"/>
      <c r="P40" s="1566" t="s">
        <v>1037</v>
      </c>
      <c r="Q40" s="1574"/>
      <c r="R40" s="1574"/>
      <c r="S40" s="1574"/>
      <c r="T40" s="1574"/>
      <c r="U40" s="1574"/>
      <c r="V40" s="1574"/>
      <c r="W40" s="1574"/>
      <c r="X40" s="1574"/>
      <c r="Y40" s="1574"/>
      <c r="Z40" s="1574"/>
      <c r="AA40" s="1574"/>
      <c r="AB40" s="1574"/>
      <c r="AC40" s="1574"/>
      <c r="AD40" s="1574"/>
      <c r="AE40" s="1581"/>
      <c r="AF40" s="2904"/>
      <c r="AG40" s="2905"/>
      <c r="AH40" s="2905"/>
      <c r="AI40" s="2904"/>
      <c r="AJ40" s="2905"/>
      <c r="AK40" s="2905"/>
      <c r="AL40" s="2386"/>
      <c r="AM40" s="2221"/>
      <c r="AN40" s="2221"/>
      <c r="AO40" s="2221"/>
      <c r="AP40" s="2221"/>
      <c r="AQ40" s="2221"/>
      <c r="AR40" s="2221"/>
      <c r="AS40" s="2221"/>
      <c r="AT40" s="2221"/>
      <c r="AU40" s="2221"/>
      <c r="AV40" s="2221"/>
      <c r="AW40" s="2221"/>
      <c r="AX40" s="2221"/>
      <c r="AY40" s="2221"/>
      <c r="AZ40" s="2221"/>
      <c r="BA40" s="2221"/>
      <c r="BB40" s="2221"/>
      <c r="BC40" s="2221"/>
      <c r="BD40" s="2221"/>
      <c r="BE40" s="2221"/>
      <c r="BF40" s="2221"/>
      <c r="BG40" s="4633"/>
    </row>
    <row customHeight="1" ht="11.25">
      <c r="A41" s="1564" t="s">
        <v>989</v>
      </c>
      <c r="B41" s="1564" t="s">
        <v>22</v>
      </c>
      <c r="C41" s="1564"/>
      <c r="D41" s="1558"/>
      <c r="E41" s="1568"/>
      <c r="F41" s="2227"/>
      <c r="G41" s="4617" t="s">
        <v>684</v>
      </c>
      <c r="H41" s="2913" t="s">
        <v>108</v>
      </c>
      <c r="I41" s="2914" t="s">
        <v>1047</v>
      </c>
      <c r="J41" s="7565" t="s">
        <v>22</v>
      </c>
      <c r="K41" s="2915" t="s">
        <v>1048</v>
      </c>
      <c r="L41" s="2505" t="s">
        <v>19</v>
      </c>
      <c r="M41" s="2506"/>
      <c r="N41" s="2384"/>
      <c r="O41" s="1575" t="s">
        <v>371</v>
      </c>
      <c r="P41" s="1576"/>
      <c r="Q41" s="1576"/>
      <c r="R41" s="1576"/>
      <c r="S41" s="1576"/>
      <c r="T41" s="1576"/>
      <c r="U41" s="1576"/>
      <c r="V41" s="1576"/>
      <c r="W41" s="1576"/>
      <c r="X41" s="1576"/>
      <c r="Y41" s="1576"/>
      <c r="Z41" s="1576"/>
      <c r="AA41" s="1576"/>
      <c r="AB41" s="1576"/>
      <c r="AC41" s="1576"/>
      <c r="AD41" s="1576"/>
      <c r="AE41" s="1576"/>
      <c r="AF41" s="2904">
        <v>2</v>
      </c>
      <c r="AG41" s="2905" t="s">
        <v>1049</v>
      </c>
      <c r="AH41" s="2905" t="s">
        <v>1050</v>
      </c>
      <c r="AI41" s="2904"/>
      <c r="AJ41" s="2905"/>
      <c r="AK41" s="2905"/>
      <c r="AL41" s="2386"/>
      <c r="AM41" s="2221"/>
      <c r="AN41" s="2221"/>
      <c r="AO41" s="2221"/>
      <c r="AP41" s="2221"/>
      <c r="AQ41" s="2221"/>
      <c r="AR41" s="2221"/>
      <c r="AS41" s="2221"/>
      <c r="AT41" s="2221"/>
      <c r="AU41" s="2221"/>
      <c r="AV41" s="2221"/>
      <c r="AW41" s="2221"/>
      <c r="AX41" s="2221"/>
      <c r="AY41" s="2221"/>
      <c r="AZ41" s="2221"/>
      <c r="BA41" s="2221"/>
      <c r="BB41" s="2221"/>
      <c r="BC41" s="2221"/>
      <c r="BD41" s="2221"/>
      <c r="BE41" s="2221"/>
      <c r="BF41" s="2221"/>
      <c r="BG41" s="4633"/>
    </row>
    <row customHeight="1" ht="11.25">
      <c r="A42" s="1564" t="s">
        <v>989</v>
      </c>
      <c r="B42" s="1564"/>
      <c r="C42" s="1564"/>
      <c r="D42" s="1558"/>
      <c r="E42" s="1568"/>
      <c r="F42" s="2227"/>
      <c r="G42" s="2228"/>
      <c r="H42" s="2913" t="s">
        <v>91</v>
      </c>
      <c r="I42" s="2914"/>
      <c r="J42" s="7565"/>
      <c r="K42" s="2915"/>
      <c r="L42" s="2505"/>
      <c r="M42" s="2506"/>
      <c r="N42" s="2906"/>
      <c r="O42" s="2907">
        <v>1</v>
      </c>
      <c r="P42" s="2908" t="s">
        <v>65</v>
      </c>
      <c r="Q42" s="7566" t="s">
        <v>1027</v>
      </c>
      <c r="R42" s="7567" t="s">
        <v>1028</v>
      </c>
      <c r="S42" s="7567" t="s">
        <v>1029</v>
      </c>
      <c r="T42" s="7567" t="s">
        <v>1029</v>
      </c>
      <c r="U42" s="7567" t="s">
        <v>1030</v>
      </c>
      <c r="V42" s="7567" t="s">
        <v>1031</v>
      </c>
      <c r="W42" s="7567" t="s">
        <v>1032</v>
      </c>
      <c r="X42" s="7567" t="s">
        <v>1033</v>
      </c>
      <c r="Y42" s="7567" t="s">
        <v>1034</v>
      </c>
      <c r="Z42" s="1573"/>
      <c r="AA42" s="1574"/>
      <c r="AB42" s="1574"/>
      <c r="AC42" s="1578"/>
      <c r="AD42" s="1578"/>
      <c r="AE42" s="1579"/>
      <c r="AF42" s="2904"/>
      <c r="AG42" s="2905"/>
      <c r="AH42" s="2905"/>
      <c r="AI42" s="2904"/>
      <c r="AJ42" s="2905"/>
      <c r="AK42" s="2905"/>
      <c r="AL42" s="2386"/>
      <c r="AM42" s="2221"/>
      <c r="AN42" s="2221"/>
      <c r="AO42" s="2221"/>
      <c r="AP42" s="2221"/>
      <c r="AQ42" s="2221"/>
      <c r="AR42" s="2221"/>
      <c r="AS42" s="2221"/>
      <c r="AT42" s="2221"/>
      <c r="AU42" s="2221"/>
      <c r="AV42" s="2221"/>
      <c r="AW42" s="2221"/>
      <c r="AX42" s="2221"/>
      <c r="AY42" s="2221"/>
      <c r="AZ42" s="2221"/>
      <c r="BA42" s="2221"/>
      <c r="BB42" s="2221"/>
      <c r="BC42" s="2221"/>
      <c r="BD42" s="2221"/>
      <c r="BE42" s="2221"/>
      <c r="BF42" s="2221"/>
      <c r="BG42" s="4633"/>
    </row>
    <row customHeight="1" ht="11.25">
      <c r="A43" s="1564" t="s">
        <v>989</v>
      </c>
      <c r="B43" s="1564"/>
      <c r="C43" s="1564"/>
      <c r="D43" s="1558"/>
      <c r="E43" s="1568"/>
      <c r="F43" s="2227"/>
      <c r="G43" s="2228"/>
      <c r="H43" s="2913" t="s">
        <v>91</v>
      </c>
      <c r="I43" s="2914"/>
      <c r="J43" s="7565"/>
      <c r="K43" s="2915"/>
      <c r="L43" s="2505"/>
      <c r="M43" s="2506"/>
      <c r="N43" s="2906"/>
      <c r="O43" s="2907"/>
      <c r="P43" s="2909"/>
      <c r="Q43" s="7566"/>
      <c r="R43" s="2911"/>
      <c r="S43" s="2912"/>
      <c r="T43" s="2911"/>
      <c r="U43" s="2911"/>
      <c r="V43" s="2911"/>
      <c r="W43" s="2911"/>
      <c r="X43" s="2911"/>
      <c r="Y43" s="2911"/>
      <c r="Z43" s="2226"/>
      <c r="AA43" s="2192">
        <v>1</v>
      </c>
      <c r="AB43" s="1577" t="s">
        <v>1043</v>
      </c>
      <c r="AC43" s="1567">
        <v>8256.27196</v>
      </c>
      <c r="AD43" s="1577" t="str">
        <f>AB43</f>
        <v>      Амортизационные отчисления с выделением результатов переоценки основных средств и нематериальных активов</v>
      </c>
      <c r="AE43" s="1567"/>
      <c r="AF43" s="2904"/>
      <c r="AG43" s="2905"/>
      <c r="AH43" s="2905"/>
      <c r="AI43" s="2904"/>
      <c r="AJ43" s="2905"/>
      <c r="AK43" s="2905"/>
      <c r="AL43" s="2386"/>
      <c r="AM43" s="2221"/>
      <c r="AN43" s="2221"/>
      <c r="AO43" s="2221"/>
      <c r="AP43" s="2221"/>
      <c r="AQ43" s="2221"/>
      <c r="AR43" s="2221"/>
      <c r="AS43" s="2221"/>
      <c r="AT43" s="2221"/>
      <c r="AU43" s="2221"/>
      <c r="AV43" s="2221"/>
      <c r="AW43" s="2221"/>
      <c r="AX43" s="2221"/>
      <c r="AY43" s="2221"/>
      <c r="AZ43" s="2221"/>
      <c r="BA43" s="2221"/>
      <c r="BB43" s="2221"/>
      <c r="BC43" s="2221"/>
      <c r="BD43" s="2221"/>
      <c r="BE43" s="2221"/>
      <c r="BF43" s="2221"/>
      <c r="BG43" s="4633"/>
    </row>
    <row customHeight="1" ht="11.25">
      <c r="A44" s="1564" t="s">
        <v>989</v>
      </c>
      <c r="B44" s="1564"/>
      <c r="C44" s="1564"/>
      <c r="D44" s="1558"/>
      <c r="E44" s="1568"/>
      <c r="F44" s="2228"/>
      <c r="G44" s="2228"/>
      <c r="H44" s="2228"/>
      <c r="I44" s="2228"/>
      <c r="J44" s="7568"/>
      <c r="K44" s="2228"/>
      <c r="L44" s="2228"/>
      <c r="M44" s="2228"/>
      <c r="N44" s="2228"/>
      <c r="O44" s="2228"/>
      <c r="P44" s="2228"/>
      <c r="Q44" s="7569"/>
      <c r="R44" s="2228"/>
      <c r="S44" s="2228"/>
      <c r="T44" s="2228"/>
      <c r="U44" s="2228"/>
      <c r="V44" s="2228"/>
      <c r="W44" s="2228"/>
      <c r="X44" s="2228"/>
      <c r="Y44" s="2228"/>
      <c r="Z44" s="7559" t="s">
        <v>684</v>
      </c>
      <c r="AA44" s="2212" t="s">
        <v>107</v>
      </c>
      <c r="AB44" s="1577" t="s">
        <v>1035</v>
      </c>
      <c r="AC44" s="1567">
        <v>1651.254392</v>
      </c>
      <c r="AD44" s="1577" t="str">
        <f>AB44</f>
        <v>  Прочие собственные средства</v>
      </c>
      <c r="AE44" s="1567"/>
      <c r="AF44" s="2229"/>
      <c r="AG44" s="2157"/>
      <c r="AH44" s="2157"/>
      <c r="AI44" s="2229"/>
      <c r="AJ44" s="2157"/>
      <c r="AK44" s="2385"/>
      <c r="AL44" s="2386"/>
      <c r="AM44" s="2221"/>
      <c r="AN44" s="2221"/>
      <c r="AO44" s="2221"/>
      <c r="AP44" s="2221"/>
      <c r="AQ44" s="2221"/>
      <c r="AR44" s="2221"/>
      <c r="AS44" s="2221"/>
      <c r="AT44" s="2221"/>
      <c r="AU44" s="2221"/>
      <c r="AV44" s="2221"/>
      <c r="AW44" s="2221"/>
      <c r="AX44" s="2221"/>
      <c r="AY44" s="2221"/>
      <c r="AZ44" s="2221"/>
      <c r="BA44" s="2221"/>
      <c r="BB44" s="2221"/>
      <c r="BC44" s="2221"/>
      <c r="BD44" s="2221"/>
      <c r="BE44" s="2221"/>
      <c r="BF44" s="2221"/>
      <c r="BG44" s="7564"/>
    </row>
    <row customHeight="1" ht="11.25">
      <c r="A45" s="1564" t="s">
        <v>989</v>
      </c>
      <c r="B45" s="1564"/>
      <c r="C45" s="1564"/>
      <c r="D45" s="1558"/>
      <c r="E45" s="1568"/>
      <c r="F45" s="2227"/>
      <c r="G45" s="2228"/>
      <c r="H45" s="2913" t="s">
        <v>91</v>
      </c>
      <c r="I45" s="2914"/>
      <c r="J45" s="7565"/>
      <c r="K45" s="2915"/>
      <c r="L45" s="2505"/>
      <c r="M45" s="2506"/>
      <c r="N45" s="2906"/>
      <c r="O45" s="2907"/>
      <c r="P45" s="2910"/>
      <c r="Q45" s="7566"/>
      <c r="R45" s="2911"/>
      <c r="S45" s="2912"/>
      <c r="T45" s="2911"/>
      <c r="U45" s="2911"/>
      <c r="V45" s="2911"/>
      <c r="W45" s="2911"/>
      <c r="X45" s="2911"/>
      <c r="Y45" s="2911"/>
      <c r="Z45" s="1573"/>
      <c r="AA45" s="1574"/>
      <c r="AB45" s="1639" t="s">
        <v>1036</v>
      </c>
      <c r="AC45" s="1578"/>
      <c r="AD45" s="1578"/>
      <c r="AE45" s="1580"/>
      <c r="AF45" s="2904"/>
      <c r="AG45" s="2905"/>
      <c r="AH45" s="2905"/>
      <c r="AI45" s="2904"/>
      <c r="AJ45" s="2905"/>
      <c r="AK45" s="2905"/>
      <c r="AL45" s="2386"/>
      <c r="AM45" s="2221"/>
      <c r="AN45" s="2221"/>
      <c r="AO45" s="2221"/>
      <c r="AP45" s="2221"/>
      <c r="AQ45" s="2221"/>
      <c r="AR45" s="2221"/>
      <c r="AS45" s="2221"/>
      <c r="AT45" s="2221"/>
      <c r="AU45" s="2221"/>
      <c r="AV45" s="2221"/>
      <c r="AW45" s="2221"/>
      <c r="AX45" s="2221"/>
      <c r="AY45" s="2221"/>
      <c r="AZ45" s="2221"/>
      <c r="BA45" s="2221"/>
      <c r="BB45" s="2221"/>
      <c r="BC45" s="2221"/>
      <c r="BD45" s="2221"/>
      <c r="BE45" s="2221"/>
      <c r="BF45" s="2221"/>
      <c r="BG45" s="4633"/>
    </row>
    <row customHeight="1" ht="11.25">
      <c r="A46" s="1564" t="s">
        <v>989</v>
      </c>
      <c r="B46" s="1564"/>
      <c r="C46" s="1564"/>
      <c r="D46" s="1558"/>
      <c r="E46" s="1568"/>
      <c r="F46" s="2227"/>
      <c r="G46" s="2228"/>
      <c r="H46" s="2913" t="s">
        <v>91</v>
      </c>
      <c r="I46" s="2914"/>
      <c r="J46" s="7565"/>
      <c r="K46" s="2915"/>
      <c r="L46" s="2505"/>
      <c r="M46" s="2506"/>
      <c r="N46" s="1573"/>
      <c r="O46" s="1574"/>
      <c r="P46" s="1566" t="s">
        <v>1037</v>
      </c>
      <c r="Q46" s="1574"/>
      <c r="R46" s="1574"/>
      <c r="S46" s="1574"/>
      <c r="T46" s="1574"/>
      <c r="U46" s="1574"/>
      <c r="V46" s="1574"/>
      <c r="W46" s="1574"/>
      <c r="X46" s="1574"/>
      <c r="Y46" s="1574"/>
      <c r="Z46" s="1574"/>
      <c r="AA46" s="1574"/>
      <c r="AB46" s="1574"/>
      <c r="AC46" s="1574"/>
      <c r="AD46" s="1574"/>
      <c r="AE46" s="1581"/>
      <c r="AF46" s="2904"/>
      <c r="AG46" s="2905"/>
      <c r="AH46" s="2905"/>
      <c r="AI46" s="2904"/>
      <c r="AJ46" s="2905"/>
      <c r="AK46" s="2905"/>
      <c r="AL46" s="2386"/>
      <c r="AM46" s="2221"/>
      <c r="AN46" s="2221"/>
      <c r="AO46" s="2221"/>
      <c r="AP46" s="2221"/>
      <c r="AQ46" s="2221"/>
      <c r="AR46" s="2221"/>
      <c r="AS46" s="2221"/>
      <c r="AT46" s="2221"/>
      <c r="AU46" s="2221"/>
      <c r="AV46" s="2221"/>
      <c r="AW46" s="2221"/>
      <c r="AX46" s="2221"/>
      <c r="AY46" s="2221"/>
      <c r="AZ46" s="2221"/>
      <c r="BA46" s="2221"/>
      <c r="BB46" s="2221"/>
      <c r="BC46" s="2221"/>
      <c r="BD46" s="2221"/>
      <c r="BE46" s="2221"/>
      <c r="BF46" s="2221"/>
      <c r="BG46" s="4633"/>
    </row>
    <row customHeight="1" ht="11.25">
      <c r="A47" s="1564" t="s">
        <v>989</v>
      </c>
      <c r="B47" s="1564" t="s">
        <v>1021</v>
      </c>
      <c r="C47" s="1564"/>
      <c r="D47" s="1558"/>
      <c r="E47" s="1568"/>
      <c r="F47" s="2227"/>
      <c r="G47" s="4617" t="s">
        <v>684</v>
      </c>
      <c r="H47" s="2913" t="s">
        <v>92</v>
      </c>
      <c r="I47" s="2914" t="s">
        <v>1022</v>
      </c>
      <c r="J47" s="2883" t="s">
        <v>1023</v>
      </c>
      <c r="K47" s="2915" t="s">
        <v>1051</v>
      </c>
      <c r="L47" s="2505" t="s">
        <v>19</v>
      </c>
      <c r="M47" s="2506"/>
      <c r="N47" s="2384"/>
      <c r="O47" s="1575" t="s">
        <v>371</v>
      </c>
      <c r="P47" s="1576"/>
      <c r="Q47" s="1576"/>
      <c r="R47" s="1576"/>
      <c r="S47" s="1576"/>
      <c r="T47" s="1576"/>
      <c r="U47" s="1576"/>
      <c r="V47" s="1576"/>
      <c r="W47" s="1576"/>
      <c r="X47" s="1576"/>
      <c r="Y47" s="1576"/>
      <c r="Z47" s="1576"/>
      <c r="AA47" s="1576"/>
      <c r="AB47" s="1576"/>
      <c r="AC47" s="1576"/>
      <c r="AD47" s="1576"/>
      <c r="AE47" s="1576"/>
      <c r="AF47" s="2904">
        <v>1</v>
      </c>
      <c r="AG47" s="2905" t="s">
        <v>1049</v>
      </c>
      <c r="AH47" s="2905" t="s">
        <v>1042</v>
      </c>
      <c r="AI47" s="2904"/>
      <c r="AJ47" s="2905"/>
      <c r="AK47" s="2905"/>
      <c r="AL47" s="2386"/>
      <c r="AM47" s="2221"/>
      <c r="AN47" s="2221"/>
      <c r="AO47" s="2221"/>
      <c r="AP47" s="2221"/>
      <c r="AQ47" s="2221"/>
      <c r="AR47" s="2221"/>
      <c r="AS47" s="2221"/>
      <c r="AT47" s="2221"/>
      <c r="AU47" s="2221"/>
      <c r="AV47" s="2221"/>
      <c r="AW47" s="2221"/>
      <c r="AX47" s="2221"/>
      <c r="AY47" s="2221"/>
      <c r="AZ47" s="2221"/>
      <c r="BA47" s="2221"/>
      <c r="BB47" s="2221"/>
      <c r="BC47" s="2221"/>
      <c r="BD47" s="2221"/>
      <c r="BE47" s="2221"/>
      <c r="BF47" s="2221"/>
      <c r="BG47" s="4633"/>
    </row>
    <row customHeight="1" ht="11.25">
      <c r="A48" s="1564" t="s">
        <v>989</v>
      </c>
      <c r="B48" s="1564"/>
      <c r="C48" s="1564"/>
      <c r="D48" s="1558"/>
      <c r="E48" s="1568"/>
      <c r="F48" s="2227"/>
      <c r="G48" s="2228"/>
      <c r="H48" s="2913" t="s">
        <v>108</v>
      </c>
      <c r="I48" s="2914"/>
      <c r="J48" s="2883"/>
      <c r="K48" s="2915"/>
      <c r="L48" s="2505"/>
      <c r="M48" s="2506"/>
      <c r="N48" s="2906"/>
      <c r="O48" s="2907">
        <v>1</v>
      </c>
      <c r="P48" s="2908" t="s">
        <v>65</v>
      </c>
      <c r="Q48" s="7566" t="s">
        <v>1027</v>
      </c>
      <c r="R48" s="7567" t="s">
        <v>1028</v>
      </c>
      <c r="S48" s="7567" t="s">
        <v>1029</v>
      </c>
      <c r="T48" s="7567" t="s">
        <v>1029</v>
      </c>
      <c r="U48" s="7567" t="s">
        <v>1030</v>
      </c>
      <c r="V48" s="7567" t="s">
        <v>1031</v>
      </c>
      <c r="W48" s="7567" t="s">
        <v>1032</v>
      </c>
      <c r="X48" s="7567" t="s">
        <v>1033</v>
      </c>
      <c r="Y48" s="7567" t="s">
        <v>1034</v>
      </c>
      <c r="Z48" s="1573"/>
      <c r="AA48" s="1574"/>
      <c r="AB48" s="1574"/>
      <c r="AC48" s="1578"/>
      <c r="AD48" s="1578"/>
      <c r="AE48" s="1579"/>
      <c r="AF48" s="2904"/>
      <c r="AG48" s="2905"/>
      <c r="AH48" s="2905"/>
      <c r="AI48" s="2904"/>
      <c r="AJ48" s="2905"/>
      <c r="AK48" s="2905"/>
      <c r="AL48" s="2386"/>
      <c r="AM48" s="2221"/>
      <c r="AN48" s="2221"/>
      <c r="AO48" s="2221"/>
      <c r="AP48" s="2221"/>
      <c r="AQ48" s="2221"/>
      <c r="AR48" s="2221"/>
      <c r="AS48" s="2221"/>
      <c r="AT48" s="2221"/>
      <c r="AU48" s="2221"/>
      <c r="AV48" s="2221"/>
      <c r="AW48" s="2221"/>
      <c r="AX48" s="2221"/>
      <c r="AY48" s="2221"/>
      <c r="AZ48" s="2221"/>
      <c r="BA48" s="2221"/>
      <c r="BB48" s="2221"/>
      <c r="BC48" s="2221"/>
      <c r="BD48" s="2221"/>
      <c r="BE48" s="2221"/>
      <c r="BF48" s="2221"/>
      <c r="BG48" s="4633"/>
    </row>
    <row customHeight="1" ht="11.25">
      <c r="A49" s="1564" t="s">
        <v>989</v>
      </c>
      <c r="B49" s="1564"/>
      <c r="C49" s="1564"/>
      <c r="D49" s="1558"/>
      <c r="E49" s="1568"/>
      <c r="F49" s="2227"/>
      <c r="G49" s="2228"/>
      <c r="H49" s="2913" t="s">
        <v>108</v>
      </c>
      <c r="I49" s="2914"/>
      <c r="J49" s="2883"/>
      <c r="K49" s="2915"/>
      <c r="L49" s="2505"/>
      <c r="M49" s="2506"/>
      <c r="N49" s="2906"/>
      <c r="O49" s="2907"/>
      <c r="P49" s="2909"/>
      <c r="Q49" s="7566"/>
      <c r="R49" s="2911"/>
      <c r="S49" s="2912"/>
      <c r="T49" s="2911"/>
      <c r="U49" s="2911"/>
      <c r="V49" s="2911"/>
      <c r="W49" s="2911"/>
      <c r="X49" s="2911"/>
      <c r="Y49" s="2911"/>
      <c r="Z49" s="2226"/>
      <c r="AA49" s="2192">
        <v>1</v>
      </c>
      <c r="AB49" s="1577" t="s">
        <v>1043</v>
      </c>
      <c r="AC49" s="1567">
        <v>10199.484</v>
      </c>
      <c r="AD49" s="1577" t="str">
        <f>AB49</f>
        <v>      Амортизационные отчисления с выделением результатов переоценки основных средств и нематериальных активов</v>
      </c>
      <c r="AE49" s="1567"/>
      <c r="AF49" s="2904"/>
      <c r="AG49" s="2905"/>
      <c r="AH49" s="2905"/>
      <c r="AI49" s="2904"/>
      <c r="AJ49" s="2905"/>
      <c r="AK49" s="2905"/>
      <c r="AL49" s="2386"/>
      <c r="AM49" s="2221"/>
      <c r="AN49" s="2221"/>
      <c r="AO49" s="2221"/>
      <c r="AP49" s="2221"/>
      <c r="AQ49" s="2221"/>
      <c r="AR49" s="2221"/>
      <c r="AS49" s="2221"/>
      <c r="AT49" s="2221"/>
      <c r="AU49" s="2221"/>
      <c r="AV49" s="2221"/>
      <c r="AW49" s="2221"/>
      <c r="AX49" s="2221"/>
      <c r="AY49" s="2221"/>
      <c r="AZ49" s="2221"/>
      <c r="BA49" s="2221"/>
      <c r="BB49" s="2221"/>
      <c r="BC49" s="2221"/>
      <c r="BD49" s="2221"/>
      <c r="BE49" s="2221"/>
      <c r="BF49" s="2221"/>
      <c r="BG49" s="4633"/>
    </row>
    <row customHeight="1" ht="11.25">
      <c r="A50" s="1564" t="s">
        <v>989</v>
      </c>
      <c r="B50" s="1564"/>
      <c r="C50" s="1564"/>
      <c r="D50" s="1558"/>
      <c r="E50" s="1568"/>
      <c r="F50" s="2228"/>
      <c r="G50" s="2228"/>
      <c r="H50" s="2228"/>
      <c r="I50" s="2228"/>
      <c r="J50" s="7569"/>
      <c r="K50" s="2228"/>
      <c r="L50" s="2228"/>
      <c r="M50" s="2228"/>
      <c r="N50" s="2228"/>
      <c r="O50" s="2228"/>
      <c r="P50" s="2228"/>
      <c r="Q50" s="7569"/>
      <c r="R50" s="2228"/>
      <c r="S50" s="2228"/>
      <c r="T50" s="2228"/>
      <c r="U50" s="2228"/>
      <c r="V50" s="2228"/>
      <c r="W50" s="2228"/>
      <c r="X50" s="2228"/>
      <c r="Y50" s="2228"/>
      <c r="Z50" s="7559" t="s">
        <v>684</v>
      </c>
      <c r="AA50" s="2212" t="s">
        <v>107</v>
      </c>
      <c r="AB50" s="1577" t="s">
        <v>1035</v>
      </c>
      <c r="AC50" s="1567">
        <v>2039.8968</v>
      </c>
      <c r="AD50" s="1577" t="str">
        <f>AB50</f>
        <v>  Прочие собственные средства</v>
      </c>
      <c r="AE50" s="1567"/>
      <c r="AF50" s="2229"/>
      <c r="AG50" s="2157"/>
      <c r="AH50" s="2157"/>
      <c r="AI50" s="2229"/>
      <c r="AJ50" s="2157"/>
      <c r="AK50" s="2385"/>
      <c r="AL50" s="2386"/>
      <c r="AM50" s="2221"/>
      <c r="AN50" s="2221"/>
      <c r="AO50" s="2221"/>
      <c r="AP50" s="2221"/>
      <c r="AQ50" s="2221"/>
      <c r="AR50" s="2221"/>
      <c r="AS50" s="2221"/>
      <c r="AT50" s="2221"/>
      <c r="AU50" s="2221"/>
      <c r="AV50" s="2221"/>
      <c r="AW50" s="2221"/>
      <c r="AX50" s="2221"/>
      <c r="AY50" s="2221"/>
      <c r="AZ50" s="2221"/>
      <c r="BA50" s="2221"/>
      <c r="BB50" s="2221"/>
      <c r="BC50" s="2221"/>
      <c r="BD50" s="2221"/>
      <c r="BE50" s="2221"/>
      <c r="BF50" s="2221"/>
      <c r="BG50" s="7564"/>
    </row>
    <row customHeight="1" ht="11.25">
      <c r="A51" s="1564" t="s">
        <v>989</v>
      </c>
      <c r="B51" s="1564"/>
      <c r="C51" s="1564"/>
      <c r="D51" s="1558"/>
      <c r="E51" s="1568"/>
      <c r="F51" s="2227"/>
      <c r="G51" s="2228"/>
      <c r="H51" s="2913" t="s">
        <v>108</v>
      </c>
      <c r="I51" s="2914"/>
      <c r="J51" s="2883"/>
      <c r="K51" s="2915"/>
      <c r="L51" s="2505"/>
      <c r="M51" s="2506"/>
      <c r="N51" s="2906"/>
      <c r="O51" s="2907"/>
      <c r="P51" s="2910"/>
      <c r="Q51" s="7566"/>
      <c r="R51" s="2911"/>
      <c r="S51" s="2912"/>
      <c r="T51" s="2911"/>
      <c r="U51" s="2911"/>
      <c r="V51" s="2911"/>
      <c r="W51" s="2911"/>
      <c r="X51" s="2911"/>
      <c r="Y51" s="2911"/>
      <c r="Z51" s="1573"/>
      <c r="AA51" s="1574"/>
      <c r="AB51" s="1639" t="s">
        <v>1036</v>
      </c>
      <c r="AC51" s="1578"/>
      <c r="AD51" s="1578"/>
      <c r="AE51" s="1580"/>
      <c r="AF51" s="2904"/>
      <c r="AG51" s="2905"/>
      <c r="AH51" s="2905"/>
      <c r="AI51" s="2904"/>
      <c r="AJ51" s="2905"/>
      <c r="AK51" s="2905"/>
      <c r="AL51" s="2386"/>
      <c r="AM51" s="2221"/>
      <c r="AN51" s="2221"/>
      <c r="AO51" s="2221"/>
      <c r="AP51" s="2221"/>
      <c r="AQ51" s="2221"/>
      <c r="AR51" s="2221"/>
      <c r="AS51" s="2221"/>
      <c r="AT51" s="2221"/>
      <c r="AU51" s="2221"/>
      <c r="AV51" s="2221"/>
      <c r="AW51" s="2221"/>
      <c r="AX51" s="2221"/>
      <c r="AY51" s="2221"/>
      <c r="AZ51" s="2221"/>
      <c r="BA51" s="2221"/>
      <c r="BB51" s="2221"/>
      <c r="BC51" s="2221"/>
      <c r="BD51" s="2221"/>
      <c r="BE51" s="2221"/>
      <c r="BF51" s="2221"/>
      <c r="BG51" s="4633"/>
    </row>
    <row customHeight="1" ht="11.25">
      <c r="A52" s="1564" t="s">
        <v>989</v>
      </c>
      <c r="B52" s="1564"/>
      <c r="C52" s="1564"/>
      <c r="D52" s="1558"/>
      <c r="E52" s="1568"/>
      <c r="F52" s="2227"/>
      <c r="G52" s="2228"/>
      <c r="H52" s="2913" t="s">
        <v>108</v>
      </c>
      <c r="I52" s="2914"/>
      <c r="J52" s="2883"/>
      <c r="K52" s="2915"/>
      <c r="L52" s="2505"/>
      <c r="M52" s="2506"/>
      <c r="N52" s="1573"/>
      <c r="O52" s="1574"/>
      <c r="P52" s="1566" t="s">
        <v>1037</v>
      </c>
      <c r="Q52" s="1574"/>
      <c r="R52" s="1574"/>
      <c r="S52" s="1574"/>
      <c r="T52" s="1574"/>
      <c r="U52" s="1574"/>
      <c r="V52" s="1574"/>
      <c r="W52" s="1574"/>
      <c r="X52" s="1574"/>
      <c r="Y52" s="1574"/>
      <c r="Z52" s="1574"/>
      <c r="AA52" s="1574"/>
      <c r="AB52" s="1574"/>
      <c r="AC52" s="1574"/>
      <c r="AD52" s="1574"/>
      <c r="AE52" s="1581"/>
      <c r="AF52" s="2904"/>
      <c r="AG52" s="2905"/>
      <c r="AH52" s="2905"/>
      <c r="AI52" s="2904"/>
      <c r="AJ52" s="2905"/>
      <c r="AK52" s="2905"/>
      <c r="AL52" s="2386"/>
      <c r="AM52" s="2221"/>
      <c r="AN52" s="2221"/>
      <c r="AO52" s="2221"/>
      <c r="AP52" s="2221"/>
      <c r="AQ52" s="2221"/>
      <c r="AR52" s="2221"/>
      <c r="AS52" s="2221"/>
      <c r="AT52" s="2221"/>
      <c r="AU52" s="2221"/>
      <c r="AV52" s="2221"/>
      <c r="AW52" s="2221"/>
      <c r="AX52" s="2221"/>
      <c r="AY52" s="2221"/>
      <c r="AZ52" s="2221"/>
      <c r="BA52" s="2221"/>
      <c r="BB52" s="2221"/>
      <c r="BC52" s="2221"/>
      <c r="BD52" s="2221"/>
      <c r="BE52" s="2221"/>
      <c r="BF52" s="2221"/>
      <c r="BG52" s="4633"/>
    </row>
    <row customHeight="1" ht="11.25">
      <c r="A53" s="1564" t="s">
        <v>989</v>
      </c>
      <c r="B53" s="1564" t="s">
        <v>1021</v>
      </c>
      <c r="C53" s="1564"/>
      <c r="D53" s="1558"/>
      <c r="E53" s="1568"/>
      <c r="F53" s="2227"/>
      <c r="G53" s="4617" t="s">
        <v>684</v>
      </c>
      <c r="H53" s="2913" t="s">
        <v>93</v>
      </c>
      <c r="I53" s="2914" t="s">
        <v>1022</v>
      </c>
      <c r="J53" s="2883" t="s">
        <v>1023</v>
      </c>
      <c r="K53" s="2915" t="s">
        <v>1052</v>
      </c>
      <c r="L53" s="2505" t="s">
        <v>19</v>
      </c>
      <c r="M53" s="2506"/>
      <c r="N53" s="2384"/>
      <c r="O53" s="1575" t="s">
        <v>371</v>
      </c>
      <c r="P53" s="1576"/>
      <c r="Q53" s="1576"/>
      <c r="R53" s="1576"/>
      <c r="S53" s="1576"/>
      <c r="T53" s="1576"/>
      <c r="U53" s="1576"/>
      <c r="V53" s="1576"/>
      <c r="W53" s="1576"/>
      <c r="X53" s="1576"/>
      <c r="Y53" s="1576"/>
      <c r="Z53" s="1576"/>
      <c r="AA53" s="1576"/>
      <c r="AB53" s="1576"/>
      <c r="AC53" s="1576"/>
      <c r="AD53" s="1576"/>
      <c r="AE53" s="1576"/>
      <c r="AF53" s="2904">
        <v>2</v>
      </c>
      <c r="AG53" s="2905" t="s">
        <v>1025</v>
      </c>
      <c r="AH53" s="2905" t="s">
        <v>1050</v>
      </c>
      <c r="AI53" s="2904"/>
      <c r="AJ53" s="2905"/>
      <c r="AK53" s="2905"/>
      <c r="AL53" s="2386"/>
      <c r="AM53" s="2221"/>
      <c r="AN53" s="2221"/>
      <c r="AO53" s="2221"/>
      <c r="AP53" s="2221"/>
      <c r="AQ53" s="2221"/>
      <c r="AR53" s="2221"/>
      <c r="AS53" s="2221"/>
      <c r="AT53" s="2221"/>
      <c r="AU53" s="2221"/>
      <c r="AV53" s="2221"/>
      <c r="AW53" s="2221"/>
      <c r="AX53" s="2221"/>
      <c r="AY53" s="2221"/>
      <c r="AZ53" s="2221"/>
      <c r="BA53" s="2221"/>
      <c r="BB53" s="2221"/>
      <c r="BC53" s="2221"/>
      <c r="BD53" s="2221"/>
      <c r="BE53" s="2221"/>
      <c r="BF53" s="2221"/>
      <c r="BG53" s="4633"/>
    </row>
    <row customHeight="1" ht="11.25">
      <c r="A54" s="1564" t="s">
        <v>989</v>
      </c>
      <c r="B54" s="1564"/>
      <c r="C54" s="1564"/>
      <c r="D54" s="1558"/>
      <c r="E54" s="1568"/>
      <c r="F54" s="2227"/>
      <c r="G54" s="2228"/>
      <c r="H54" s="2913" t="s">
        <v>92</v>
      </c>
      <c r="I54" s="2914"/>
      <c r="J54" s="2883"/>
      <c r="K54" s="2915"/>
      <c r="L54" s="2505"/>
      <c r="M54" s="2506"/>
      <c r="N54" s="2906"/>
      <c r="O54" s="2907">
        <v>1</v>
      </c>
      <c r="P54" s="2908" t="s">
        <v>65</v>
      </c>
      <c r="Q54" s="7566" t="s">
        <v>1053</v>
      </c>
      <c r="R54" s="7567" t="s">
        <v>1028</v>
      </c>
      <c r="S54" s="7567" t="s">
        <v>1054</v>
      </c>
      <c r="T54" s="7567" t="s">
        <v>1054</v>
      </c>
      <c r="U54" s="7567" t="s">
        <v>1055</v>
      </c>
      <c r="V54" s="7567" t="s">
        <v>1056</v>
      </c>
      <c r="W54" s="7567" t="s">
        <v>1057</v>
      </c>
      <c r="X54" s="7567" t="s">
        <v>1058</v>
      </c>
      <c r="Y54" s="7567" t="s">
        <v>109</v>
      </c>
      <c r="Z54" s="1573"/>
      <c r="AA54" s="1574"/>
      <c r="AB54" s="1574"/>
      <c r="AC54" s="1578"/>
      <c r="AD54" s="1578"/>
      <c r="AE54" s="1579"/>
      <c r="AF54" s="2904"/>
      <c r="AG54" s="2905"/>
      <c r="AH54" s="2905"/>
      <c r="AI54" s="2904"/>
      <c r="AJ54" s="2905"/>
      <c r="AK54" s="2905"/>
      <c r="AL54" s="2386"/>
      <c r="AM54" s="2221"/>
      <c r="AN54" s="2221"/>
      <c r="AO54" s="2221"/>
      <c r="AP54" s="2221"/>
      <c r="AQ54" s="2221"/>
      <c r="AR54" s="2221"/>
      <c r="AS54" s="2221"/>
      <c r="AT54" s="2221"/>
      <c r="AU54" s="2221"/>
      <c r="AV54" s="2221"/>
      <c r="AW54" s="2221"/>
      <c r="AX54" s="2221"/>
      <c r="AY54" s="2221"/>
      <c r="AZ54" s="2221"/>
      <c r="BA54" s="2221"/>
      <c r="BB54" s="2221"/>
      <c r="BC54" s="2221"/>
      <c r="BD54" s="2221"/>
      <c r="BE54" s="2221"/>
      <c r="BF54" s="2221"/>
      <c r="BG54" s="4633"/>
    </row>
    <row customHeight="1" ht="11.25">
      <c r="A55" s="1564" t="s">
        <v>989</v>
      </c>
      <c r="B55" s="1564"/>
      <c r="C55" s="1564"/>
      <c r="D55" s="1558"/>
      <c r="E55" s="1568"/>
      <c r="F55" s="2227"/>
      <c r="G55" s="2228"/>
      <c r="H55" s="2913" t="s">
        <v>92</v>
      </c>
      <c r="I55" s="2914"/>
      <c r="J55" s="2883"/>
      <c r="K55" s="2915"/>
      <c r="L55" s="2505"/>
      <c r="M55" s="2506"/>
      <c r="N55" s="2906"/>
      <c r="O55" s="2907"/>
      <c r="P55" s="2909"/>
      <c r="Q55" s="7566"/>
      <c r="R55" s="2911"/>
      <c r="S55" s="2912"/>
      <c r="T55" s="2911"/>
      <c r="U55" s="2911"/>
      <c r="V55" s="2911"/>
      <c r="W55" s="2911"/>
      <c r="X55" s="2911"/>
      <c r="Y55" s="2911"/>
      <c r="Z55" s="2226"/>
      <c r="AA55" s="2192">
        <v>1</v>
      </c>
      <c r="AB55" s="1577" t="s">
        <v>1035</v>
      </c>
      <c r="AC55" s="1567">
        <v>80653.416946</v>
      </c>
      <c r="AD55" s="1577" t="str">
        <f>AB55</f>
        <v>  Прочие собственные средства</v>
      </c>
      <c r="AE55" s="1567"/>
      <c r="AF55" s="2904"/>
      <c r="AG55" s="2905"/>
      <c r="AH55" s="2905"/>
      <c r="AI55" s="2904"/>
      <c r="AJ55" s="2905"/>
      <c r="AK55" s="2905"/>
      <c r="AL55" s="2386"/>
      <c r="AM55" s="2221"/>
      <c r="AN55" s="2221"/>
      <c r="AO55" s="2221"/>
      <c r="AP55" s="2221"/>
      <c r="AQ55" s="2221"/>
      <c r="AR55" s="2221"/>
      <c r="AS55" s="2221"/>
      <c r="AT55" s="2221"/>
      <c r="AU55" s="2221"/>
      <c r="AV55" s="2221"/>
      <c r="AW55" s="2221"/>
      <c r="AX55" s="2221"/>
      <c r="AY55" s="2221"/>
      <c r="AZ55" s="2221"/>
      <c r="BA55" s="2221"/>
      <c r="BB55" s="2221"/>
      <c r="BC55" s="2221"/>
      <c r="BD55" s="2221"/>
      <c r="BE55" s="2221"/>
      <c r="BF55" s="2221"/>
      <c r="BG55" s="4633"/>
    </row>
    <row customHeight="1" ht="11.25">
      <c r="A56" s="1564" t="s">
        <v>989</v>
      </c>
      <c r="B56" s="1564"/>
      <c r="C56" s="1564"/>
      <c r="D56" s="1558"/>
      <c r="E56" s="1568"/>
      <c r="F56" s="2227"/>
      <c r="G56" s="2228"/>
      <c r="H56" s="2913" t="s">
        <v>92</v>
      </c>
      <c r="I56" s="2914"/>
      <c r="J56" s="2883"/>
      <c r="K56" s="2915"/>
      <c r="L56" s="2505"/>
      <c r="M56" s="2506"/>
      <c r="N56" s="2906"/>
      <c r="O56" s="2907"/>
      <c r="P56" s="2910"/>
      <c r="Q56" s="7566"/>
      <c r="R56" s="2911"/>
      <c r="S56" s="2912"/>
      <c r="T56" s="2911"/>
      <c r="U56" s="2911"/>
      <c r="V56" s="2911"/>
      <c r="W56" s="2911"/>
      <c r="X56" s="2911"/>
      <c r="Y56" s="2911"/>
      <c r="Z56" s="1573"/>
      <c r="AA56" s="1574"/>
      <c r="AB56" s="1639" t="s">
        <v>1036</v>
      </c>
      <c r="AC56" s="1578"/>
      <c r="AD56" s="1578"/>
      <c r="AE56" s="1580"/>
      <c r="AF56" s="2904"/>
      <c r="AG56" s="2905"/>
      <c r="AH56" s="2905"/>
      <c r="AI56" s="2904"/>
      <c r="AJ56" s="2905"/>
      <c r="AK56" s="2905"/>
      <c r="AL56" s="2386"/>
      <c r="AM56" s="2221"/>
      <c r="AN56" s="2221"/>
      <c r="AO56" s="2221"/>
      <c r="AP56" s="2221"/>
      <c r="AQ56" s="2221"/>
      <c r="AR56" s="2221"/>
      <c r="AS56" s="2221"/>
      <c r="AT56" s="2221"/>
      <c r="AU56" s="2221"/>
      <c r="AV56" s="2221"/>
      <c r="AW56" s="2221"/>
      <c r="AX56" s="2221"/>
      <c r="AY56" s="2221"/>
      <c r="AZ56" s="2221"/>
      <c r="BA56" s="2221"/>
      <c r="BB56" s="2221"/>
      <c r="BC56" s="2221"/>
      <c r="BD56" s="2221"/>
      <c r="BE56" s="2221"/>
      <c r="BF56" s="2221"/>
      <c r="BG56" s="4633"/>
    </row>
    <row customHeight="1" ht="11.25">
      <c r="A57" s="1564" t="s">
        <v>989</v>
      </c>
      <c r="B57" s="1564"/>
      <c r="C57" s="1564"/>
      <c r="D57" s="1558"/>
      <c r="E57" s="1568"/>
      <c r="F57" s="2227"/>
      <c r="G57" s="2228"/>
      <c r="H57" s="2913" t="s">
        <v>92</v>
      </c>
      <c r="I57" s="2914"/>
      <c r="J57" s="2883"/>
      <c r="K57" s="2915"/>
      <c r="L57" s="2505"/>
      <c r="M57" s="2506"/>
      <c r="N57" s="1573"/>
      <c r="O57" s="1574"/>
      <c r="P57" s="1566" t="s">
        <v>1037</v>
      </c>
      <c r="Q57" s="1574"/>
      <c r="R57" s="1574"/>
      <c r="S57" s="1574"/>
      <c r="T57" s="1574"/>
      <c r="U57" s="1574"/>
      <c r="V57" s="1574"/>
      <c r="W57" s="1574"/>
      <c r="X57" s="1574"/>
      <c r="Y57" s="1574"/>
      <c r="Z57" s="1574"/>
      <c r="AA57" s="1574"/>
      <c r="AB57" s="1574"/>
      <c r="AC57" s="1574"/>
      <c r="AD57" s="1574"/>
      <c r="AE57" s="1581"/>
      <c r="AF57" s="2904"/>
      <c r="AG57" s="2905"/>
      <c r="AH57" s="2905"/>
      <c r="AI57" s="2904"/>
      <c r="AJ57" s="2905"/>
      <c r="AK57" s="2905"/>
      <c r="AL57" s="2386"/>
      <c r="AM57" s="2221"/>
      <c r="AN57" s="2221"/>
      <c r="AO57" s="2221"/>
      <c r="AP57" s="2221"/>
      <c r="AQ57" s="2221"/>
      <c r="AR57" s="2221"/>
      <c r="AS57" s="2221"/>
      <c r="AT57" s="2221"/>
      <c r="AU57" s="2221"/>
      <c r="AV57" s="2221"/>
      <c r="AW57" s="2221"/>
      <c r="AX57" s="2221"/>
      <c r="AY57" s="2221"/>
      <c r="AZ57" s="2221"/>
      <c r="BA57" s="2221"/>
      <c r="BB57" s="2221"/>
      <c r="BC57" s="2221"/>
      <c r="BD57" s="2221"/>
      <c r="BE57" s="2221"/>
      <c r="BF57" s="2221"/>
      <c r="BG57" s="4633"/>
    </row>
    <row customHeight="1" ht="11.25">
      <c r="A58" s="1564" t="s">
        <v>989</v>
      </c>
      <c r="B58" s="1564" t="s">
        <v>1021</v>
      </c>
      <c r="C58" s="1564"/>
      <c r="D58" s="1558"/>
      <c r="E58" s="1568"/>
      <c r="F58" s="2227"/>
      <c r="G58" s="4617" t="s">
        <v>684</v>
      </c>
      <c r="H58" s="2913" t="s">
        <v>109</v>
      </c>
      <c r="I58" s="2914" t="s">
        <v>1022</v>
      </c>
      <c r="J58" s="2883" t="s">
        <v>1023</v>
      </c>
      <c r="K58" s="2915" t="s">
        <v>1059</v>
      </c>
      <c r="L58" s="2505" t="s">
        <v>19</v>
      </c>
      <c r="M58" s="2506"/>
      <c r="N58" s="2384"/>
      <c r="O58" s="1575" t="s">
        <v>371</v>
      </c>
      <c r="P58" s="1576"/>
      <c r="Q58" s="1576"/>
      <c r="R58" s="1576"/>
      <c r="S58" s="1576"/>
      <c r="T58" s="1576"/>
      <c r="U58" s="1576"/>
      <c r="V58" s="1576"/>
      <c r="W58" s="1576"/>
      <c r="X58" s="1576"/>
      <c r="Y58" s="1576"/>
      <c r="Z58" s="1576"/>
      <c r="AA58" s="1576"/>
      <c r="AB58" s="1576"/>
      <c r="AC58" s="1576"/>
      <c r="AD58" s="1576"/>
      <c r="AE58" s="1576"/>
      <c r="AF58" s="2904">
        <v>1</v>
      </c>
      <c r="AG58" s="2905" t="s">
        <v>1025</v>
      </c>
      <c r="AH58" s="2905" t="s">
        <v>1042</v>
      </c>
      <c r="AI58" s="2904"/>
      <c r="AJ58" s="2905"/>
      <c r="AK58" s="2905"/>
      <c r="AL58" s="2386"/>
      <c r="AM58" s="2221"/>
      <c r="AN58" s="2221"/>
      <c r="AO58" s="2221"/>
      <c r="AP58" s="2221"/>
      <c r="AQ58" s="2221"/>
      <c r="AR58" s="2221"/>
      <c r="AS58" s="2221"/>
      <c r="AT58" s="2221"/>
      <c r="AU58" s="2221"/>
      <c r="AV58" s="2221"/>
      <c r="AW58" s="2221"/>
      <c r="AX58" s="2221"/>
      <c r="AY58" s="2221"/>
      <c r="AZ58" s="2221"/>
      <c r="BA58" s="2221"/>
      <c r="BB58" s="2221"/>
      <c r="BC58" s="2221"/>
      <c r="BD58" s="2221"/>
      <c r="BE58" s="2221"/>
      <c r="BF58" s="2221"/>
      <c r="BG58" s="4633"/>
    </row>
    <row customHeight="1" ht="11.25">
      <c r="A59" s="1564" t="s">
        <v>989</v>
      </c>
      <c r="B59" s="1564"/>
      <c r="C59" s="1564"/>
      <c r="D59" s="1558"/>
      <c r="E59" s="1568"/>
      <c r="F59" s="2227"/>
      <c r="G59" s="2228"/>
      <c r="H59" s="2913" t="s">
        <v>93</v>
      </c>
      <c r="I59" s="2914"/>
      <c r="J59" s="2883"/>
      <c r="K59" s="2915"/>
      <c r="L59" s="2505"/>
      <c r="M59" s="2506"/>
      <c r="N59" s="2906"/>
      <c r="O59" s="2907">
        <v>1</v>
      </c>
      <c r="P59" s="2908" t="s">
        <v>65</v>
      </c>
      <c r="Q59" s="7566" t="s">
        <v>1027</v>
      </c>
      <c r="R59" s="7567" t="s">
        <v>1028</v>
      </c>
      <c r="S59" s="7567" t="s">
        <v>1029</v>
      </c>
      <c r="T59" s="7567" t="s">
        <v>1029</v>
      </c>
      <c r="U59" s="7567" t="s">
        <v>1030</v>
      </c>
      <c r="V59" s="7567" t="s">
        <v>1031</v>
      </c>
      <c r="W59" s="7567" t="s">
        <v>1032</v>
      </c>
      <c r="X59" s="7567" t="s">
        <v>1033</v>
      </c>
      <c r="Y59" s="7567" t="s">
        <v>1034</v>
      </c>
      <c r="Z59" s="1573"/>
      <c r="AA59" s="1574"/>
      <c r="AB59" s="1574"/>
      <c r="AC59" s="1578"/>
      <c r="AD59" s="1578"/>
      <c r="AE59" s="1579"/>
      <c r="AF59" s="2904"/>
      <c r="AG59" s="2905"/>
      <c r="AH59" s="2905"/>
      <c r="AI59" s="2904"/>
      <c r="AJ59" s="2905"/>
      <c r="AK59" s="2905"/>
      <c r="AL59" s="2386"/>
      <c r="AM59" s="2221"/>
      <c r="AN59" s="2221"/>
      <c r="AO59" s="2221"/>
      <c r="AP59" s="2221"/>
      <c r="AQ59" s="2221"/>
      <c r="AR59" s="2221"/>
      <c r="AS59" s="2221"/>
      <c r="AT59" s="2221"/>
      <c r="AU59" s="2221"/>
      <c r="AV59" s="2221"/>
      <c r="AW59" s="2221"/>
      <c r="AX59" s="2221"/>
      <c r="AY59" s="2221"/>
      <c r="AZ59" s="2221"/>
      <c r="BA59" s="2221"/>
      <c r="BB59" s="2221"/>
      <c r="BC59" s="2221"/>
      <c r="BD59" s="2221"/>
      <c r="BE59" s="2221"/>
      <c r="BF59" s="2221"/>
      <c r="BG59" s="4633"/>
    </row>
    <row customHeight="1" ht="11.25">
      <c r="A60" s="1564" t="s">
        <v>989</v>
      </c>
      <c r="B60" s="1564"/>
      <c r="C60" s="1564"/>
      <c r="D60" s="1558"/>
      <c r="E60" s="1568"/>
      <c r="F60" s="2227"/>
      <c r="G60" s="2228"/>
      <c r="H60" s="2913" t="s">
        <v>93</v>
      </c>
      <c r="I60" s="2914"/>
      <c r="J60" s="2883"/>
      <c r="K60" s="2915"/>
      <c r="L60" s="2505"/>
      <c r="M60" s="2506"/>
      <c r="N60" s="2906"/>
      <c r="O60" s="2907"/>
      <c r="P60" s="2909"/>
      <c r="Q60" s="7566"/>
      <c r="R60" s="2911"/>
      <c r="S60" s="2912"/>
      <c r="T60" s="2911"/>
      <c r="U60" s="2911"/>
      <c r="V60" s="2911"/>
      <c r="W60" s="2911"/>
      <c r="X60" s="2911"/>
      <c r="Y60" s="2911"/>
      <c r="Z60" s="2226"/>
      <c r="AA60" s="2192">
        <v>1</v>
      </c>
      <c r="AB60" s="1577" t="s">
        <v>1035</v>
      </c>
      <c r="AC60" s="1567">
        <v>5362.44</v>
      </c>
      <c r="AD60" s="1577" t="str">
        <f>AB60</f>
        <v>  Прочие собственные средства</v>
      </c>
      <c r="AE60" s="1567"/>
      <c r="AF60" s="2904"/>
      <c r="AG60" s="2905"/>
      <c r="AH60" s="2905"/>
      <c r="AI60" s="2904"/>
      <c r="AJ60" s="2905"/>
      <c r="AK60" s="2905"/>
      <c r="AL60" s="2386"/>
      <c r="AM60" s="2221"/>
      <c r="AN60" s="2221"/>
      <c r="AO60" s="2221"/>
      <c r="AP60" s="2221"/>
      <c r="AQ60" s="2221"/>
      <c r="AR60" s="2221"/>
      <c r="AS60" s="2221"/>
      <c r="AT60" s="2221"/>
      <c r="AU60" s="2221"/>
      <c r="AV60" s="2221"/>
      <c r="AW60" s="2221"/>
      <c r="AX60" s="2221"/>
      <c r="AY60" s="2221"/>
      <c r="AZ60" s="2221"/>
      <c r="BA60" s="2221"/>
      <c r="BB60" s="2221"/>
      <c r="BC60" s="2221"/>
      <c r="BD60" s="2221"/>
      <c r="BE60" s="2221"/>
      <c r="BF60" s="2221"/>
      <c r="BG60" s="4633"/>
    </row>
    <row customHeight="1" ht="11.25">
      <c r="A61" s="1564" t="s">
        <v>989</v>
      </c>
      <c r="B61" s="1564"/>
      <c r="C61" s="1564"/>
      <c r="D61" s="1558"/>
      <c r="E61" s="1568"/>
      <c r="F61" s="2227"/>
      <c r="G61" s="2228"/>
      <c r="H61" s="2913" t="s">
        <v>93</v>
      </c>
      <c r="I61" s="2914"/>
      <c r="J61" s="2883"/>
      <c r="K61" s="2915"/>
      <c r="L61" s="2505"/>
      <c r="M61" s="2506"/>
      <c r="N61" s="2906"/>
      <c r="O61" s="2907"/>
      <c r="P61" s="2910"/>
      <c r="Q61" s="7566"/>
      <c r="R61" s="2911"/>
      <c r="S61" s="2912"/>
      <c r="T61" s="2911"/>
      <c r="U61" s="2911"/>
      <c r="V61" s="2911"/>
      <c r="W61" s="2911"/>
      <c r="X61" s="2911"/>
      <c r="Y61" s="2911"/>
      <c r="Z61" s="1573"/>
      <c r="AA61" s="1574"/>
      <c r="AB61" s="1639" t="s">
        <v>1036</v>
      </c>
      <c r="AC61" s="1578"/>
      <c r="AD61" s="1578"/>
      <c r="AE61" s="1580"/>
      <c r="AF61" s="2904"/>
      <c r="AG61" s="2905"/>
      <c r="AH61" s="2905"/>
      <c r="AI61" s="2904"/>
      <c r="AJ61" s="2905"/>
      <c r="AK61" s="2905"/>
      <c r="AL61" s="2386"/>
      <c r="AM61" s="2221"/>
      <c r="AN61" s="2221"/>
      <c r="AO61" s="2221"/>
      <c r="AP61" s="2221"/>
      <c r="AQ61" s="2221"/>
      <c r="AR61" s="2221"/>
      <c r="AS61" s="2221"/>
      <c r="AT61" s="2221"/>
      <c r="AU61" s="2221"/>
      <c r="AV61" s="2221"/>
      <c r="AW61" s="2221"/>
      <c r="AX61" s="2221"/>
      <c r="AY61" s="2221"/>
      <c r="AZ61" s="2221"/>
      <c r="BA61" s="2221"/>
      <c r="BB61" s="2221"/>
      <c r="BC61" s="2221"/>
      <c r="BD61" s="2221"/>
      <c r="BE61" s="2221"/>
      <c r="BF61" s="2221"/>
      <c r="BG61" s="4633"/>
    </row>
    <row customHeight="1" ht="11.25">
      <c r="A62" s="1564" t="s">
        <v>989</v>
      </c>
      <c r="B62" s="1564"/>
      <c r="C62" s="1564"/>
      <c r="D62" s="1558"/>
      <c r="E62" s="1568"/>
      <c r="F62" s="2227"/>
      <c r="G62" s="2228"/>
      <c r="H62" s="2913" t="s">
        <v>93</v>
      </c>
      <c r="I62" s="2914"/>
      <c r="J62" s="2883"/>
      <c r="K62" s="2915"/>
      <c r="L62" s="2505"/>
      <c r="M62" s="2506"/>
      <c r="N62" s="1573"/>
      <c r="O62" s="1574"/>
      <c r="P62" s="1566" t="s">
        <v>1037</v>
      </c>
      <c r="Q62" s="1574"/>
      <c r="R62" s="1574"/>
      <c r="S62" s="1574"/>
      <c r="T62" s="1574"/>
      <c r="U62" s="1574"/>
      <c r="V62" s="1574"/>
      <c r="W62" s="1574"/>
      <c r="X62" s="1574"/>
      <c r="Y62" s="1574"/>
      <c r="Z62" s="1574"/>
      <c r="AA62" s="1574"/>
      <c r="AB62" s="1574"/>
      <c r="AC62" s="1574"/>
      <c r="AD62" s="1574"/>
      <c r="AE62" s="1581"/>
      <c r="AF62" s="2904"/>
      <c r="AG62" s="2905"/>
      <c r="AH62" s="2905"/>
      <c r="AI62" s="2904"/>
      <c r="AJ62" s="2905"/>
      <c r="AK62" s="2905"/>
      <c r="AL62" s="2386"/>
      <c r="AM62" s="2221"/>
      <c r="AN62" s="2221"/>
      <c r="AO62" s="2221"/>
      <c r="AP62" s="2221"/>
      <c r="AQ62" s="2221"/>
      <c r="AR62" s="2221"/>
      <c r="AS62" s="2221"/>
      <c r="AT62" s="2221"/>
      <c r="AU62" s="2221"/>
      <c r="AV62" s="2221"/>
      <c r="AW62" s="2221"/>
      <c r="AX62" s="2221"/>
      <c r="AY62" s="2221"/>
      <c r="AZ62" s="2221"/>
      <c r="BA62" s="2221"/>
      <c r="BB62" s="2221"/>
      <c r="BC62" s="2221"/>
      <c r="BD62" s="2221"/>
      <c r="BE62" s="2221"/>
      <c r="BF62" s="2221"/>
      <c r="BG62" s="4633"/>
    </row>
    <row customHeight="1" ht="11.25">
      <c r="A63" s="1564" t="s">
        <v>989</v>
      </c>
      <c r="B63" s="1564" t="s">
        <v>1021</v>
      </c>
      <c r="C63" s="1564"/>
      <c r="D63" s="1558"/>
      <c r="E63" s="1568"/>
      <c r="F63" s="2227"/>
      <c r="G63" s="4617" t="s">
        <v>684</v>
      </c>
      <c r="H63" s="2913" t="s">
        <v>145</v>
      </c>
      <c r="I63" s="2914" t="s">
        <v>1022</v>
      </c>
      <c r="J63" s="2883" t="s">
        <v>1023</v>
      </c>
      <c r="K63" s="2915" t="s">
        <v>1060</v>
      </c>
      <c r="L63" s="2505" t="s">
        <v>19</v>
      </c>
      <c r="M63" s="2506"/>
      <c r="N63" s="2384"/>
      <c r="O63" s="1575" t="s">
        <v>371</v>
      </c>
      <c r="P63" s="1576"/>
      <c r="Q63" s="1576"/>
      <c r="R63" s="1576"/>
      <c r="S63" s="1576"/>
      <c r="T63" s="1576"/>
      <c r="U63" s="1576"/>
      <c r="V63" s="1576"/>
      <c r="W63" s="1576"/>
      <c r="X63" s="1576"/>
      <c r="Y63" s="1576"/>
      <c r="Z63" s="1576"/>
      <c r="AA63" s="1576"/>
      <c r="AB63" s="1576"/>
      <c r="AC63" s="1576"/>
      <c r="AD63" s="1576"/>
      <c r="AE63" s="1576"/>
      <c r="AF63" s="2904">
        <v>1</v>
      </c>
      <c r="AG63" s="2905" t="s">
        <v>1025</v>
      </c>
      <c r="AH63" s="2905" t="s">
        <v>1042</v>
      </c>
      <c r="AI63" s="2904"/>
      <c r="AJ63" s="2905"/>
      <c r="AK63" s="2905"/>
      <c r="AL63" s="2386"/>
      <c r="AM63" s="2221"/>
      <c r="AN63" s="2221"/>
      <c r="AO63" s="2221"/>
      <c r="AP63" s="2221"/>
      <c r="AQ63" s="2221"/>
      <c r="AR63" s="2221"/>
      <c r="AS63" s="2221"/>
      <c r="AT63" s="2221"/>
      <c r="AU63" s="2221"/>
      <c r="AV63" s="2221"/>
      <c r="AW63" s="2221"/>
      <c r="AX63" s="2221"/>
      <c r="AY63" s="2221"/>
      <c r="AZ63" s="2221"/>
      <c r="BA63" s="2221"/>
      <c r="BB63" s="2221"/>
      <c r="BC63" s="2221"/>
      <c r="BD63" s="2221"/>
      <c r="BE63" s="2221"/>
      <c r="BF63" s="2221"/>
      <c r="BG63" s="4633"/>
    </row>
    <row customHeight="1" ht="11.25">
      <c r="A64" s="1564" t="s">
        <v>989</v>
      </c>
      <c r="B64" s="1564"/>
      <c r="C64" s="1564"/>
      <c r="D64" s="1558"/>
      <c r="E64" s="1568"/>
      <c r="F64" s="2227"/>
      <c r="G64" s="2228"/>
      <c r="H64" s="2913" t="s">
        <v>109</v>
      </c>
      <c r="I64" s="2914"/>
      <c r="J64" s="2883"/>
      <c r="K64" s="2915"/>
      <c r="L64" s="2505"/>
      <c r="M64" s="2506"/>
      <c r="N64" s="2906"/>
      <c r="O64" s="2907">
        <v>1</v>
      </c>
      <c r="P64" s="2908" t="s">
        <v>65</v>
      </c>
      <c r="Q64" s="7566" t="s">
        <v>1027</v>
      </c>
      <c r="R64" s="7567" t="s">
        <v>1028</v>
      </c>
      <c r="S64" s="7567" t="s">
        <v>1029</v>
      </c>
      <c r="T64" s="7567" t="s">
        <v>1029</v>
      </c>
      <c r="U64" s="7567" t="s">
        <v>1030</v>
      </c>
      <c r="V64" s="7567" t="s">
        <v>1031</v>
      </c>
      <c r="W64" s="7567" t="s">
        <v>1032</v>
      </c>
      <c r="X64" s="7567" t="s">
        <v>1033</v>
      </c>
      <c r="Y64" s="7567" t="s">
        <v>1034</v>
      </c>
      <c r="Z64" s="1573"/>
      <c r="AA64" s="1574"/>
      <c r="AB64" s="1574"/>
      <c r="AC64" s="1578"/>
      <c r="AD64" s="1578"/>
      <c r="AE64" s="1579"/>
      <c r="AF64" s="2904"/>
      <c r="AG64" s="2905"/>
      <c r="AH64" s="2905"/>
      <c r="AI64" s="2904"/>
      <c r="AJ64" s="2905"/>
      <c r="AK64" s="2905"/>
      <c r="AL64" s="2386"/>
      <c r="AM64" s="2221"/>
      <c r="AN64" s="2221"/>
      <c r="AO64" s="2221"/>
      <c r="AP64" s="2221"/>
      <c r="AQ64" s="2221"/>
      <c r="AR64" s="2221"/>
      <c r="AS64" s="2221"/>
      <c r="AT64" s="2221"/>
      <c r="AU64" s="2221"/>
      <c r="AV64" s="2221"/>
      <c r="AW64" s="2221"/>
      <c r="AX64" s="2221"/>
      <c r="AY64" s="2221"/>
      <c r="AZ64" s="2221"/>
      <c r="BA64" s="2221"/>
      <c r="BB64" s="2221"/>
      <c r="BC64" s="2221"/>
      <c r="BD64" s="2221"/>
      <c r="BE64" s="2221"/>
      <c r="BF64" s="2221"/>
      <c r="BG64" s="4633"/>
    </row>
    <row customHeight="1" ht="11.25">
      <c r="A65" s="1564" t="s">
        <v>989</v>
      </c>
      <c r="B65" s="1564"/>
      <c r="C65" s="1564"/>
      <c r="D65" s="1558"/>
      <c r="E65" s="1568"/>
      <c r="F65" s="2227"/>
      <c r="G65" s="2228"/>
      <c r="H65" s="2913" t="s">
        <v>109</v>
      </c>
      <c r="I65" s="2914"/>
      <c r="J65" s="2883"/>
      <c r="K65" s="2915"/>
      <c r="L65" s="2505"/>
      <c r="M65" s="2506"/>
      <c r="N65" s="2906"/>
      <c r="O65" s="2907"/>
      <c r="P65" s="2909"/>
      <c r="Q65" s="7566"/>
      <c r="R65" s="2911"/>
      <c r="S65" s="2912"/>
      <c r="T65" s="2911"/>
      <c r="U65" s="2911"/>
      <c r="V65" s="2911"/>
      <c r="W65" s="2911"/>
      <c r="X65" s="2911"/>
      <c r="Y65" s="2911"/>
      <c r="Z65" s="2226"/>
      <c r="AA65" s="2192">
        <v>1</v>
      </c>
      <c r="AB65" s="1577" t="s">
        <v>1043</v>
      </c>
      <c r="AC65" s="1567">
        <v>8284.3</v>
      </c>
      <c r="AD65" s="1577" t="str">
        <f>AB65</f>
        <v>      Амортизационные отчисления с выделением результатов переоценки основных средств и нематериальных активов</v>
      </c>
      <c r="AE65" s="1567"/>
      <c r="AF65" s="2904"/>
      <c r="AG65" s="2905"/>
      <c r="AH65" s="2905"/>
      <c r="AI65" s="2904"/>
      <c r="AJ65" s="2905"/>
      <c r="AK65" s="2905"/>
      <c r="AL65" s="2386"/>
      <c r="AM65" s="2221"/>
      <c r="AN65" s="2221"/>
      <c r="AO65" s="2221"/>
      <c r="AP65" s="2221"/>
      <c r="AQ65" s="2221"/>
      <c r="AR65" s="2221"/>
      <c r="AS65" s="2221"/>
      <c r="AT65" s="2221"/>
      <c r="AU65" s="2221"/>
      <c r="AV65" s="2221"/>
      <c r="AW65" s="2221"/>
      <c r="AX65" s="2221"/>
      <c r="AY65" s="2221"/>
      <c r="AZ65" s="2221"/>
      <c r="BA65" s="2221"/>
      <c r="BB65" s="2221"/>
      <c r="BC65" s="2221"/>
      <c r="BD65" s="2221"/>
      <c r="BE65" s="2221"/>
      <c r="BF65" s="2221"/>
      <c r="BG65" s="4633"/>
    </row>
    <row customHeight="1" ht="11.25">
      <c r="A66" s="1564" t="s">
        <v>989</v>
      </c>
      <c r="B66" s="1564"/>
      <c r="C66" s="1564"/>
      <c r="D66" s="1558"/>
      <c r="E66" s="1568"/>
      <c r="F66" s="2228"/>
      <c r="G66" s="2228"/>
      <c r="H66" s="2228"/>
      <c r="I66" s="2228"/>
      <c r="J66" s="7569"/>
      <c r="K66" s="2228"/>
      <c r="L66" s="2228"/>
      <c r="M66" s="2228"/>
      <c r="N66" s="2228"/>
      <c r="O66" s="2228"/>
      <c r="P66" s="2228"/>
      <c r="Q66" s="7569"/>
      <c r="R66" s="2228"/>
      <c r="S66" s="2228"/>
      <c r="T66" s="2228"/>
      <c r="U66" s="2228"/>
      <c r="V66" s="2228"/>
      <c r="W66" s="2228"/>
      <c r="X66" s="2228"/>
      <c r="Y66" s="2228"/>
      <c r="Z66" s="7559" t="s">
        <v>684</v>
      </c>
      <c r="AA66" s="2212" t="s">
        <v>107</v>
      </c>
      <c r="AB66" s="1577" t="s">
        <v>1035</v>
      </c>
      <c r="AC66" s="1567">
        <v>1512.700044</v>
      </c>
      <c r="AD66" s="1577" t="str">
        <f>AB66</f>
        <v>  Прочие собственные средства</v>
      </c>
      <c r="AE66" s="1567"/>
      <c r="AF66" s="2229"/>
      <c r="AG66" s="2157"/>
      <c r="AH66" s="2157"/>
      <c r="AI66" s="2229"/>
      <c r="AJ66" s="2157"/>
      <c r="AK66" s="2385"/>
      <c r="AL66" s="2386"/>
      <c r="AM66" s="2221"/>
      <c r="AN66" s="2221"/>
      <c r="AO66" s="2221"/>
      <c r="AP66" s="2221"/>
      <c r="AQ66" s="2221"/>
      <c r="AR66" s="2221"/>
      <c r="AS66" s="2221"/>
      <c r="AT66" s="2221"/>
      <c r="AU66" s="2221"/>
      <c r="AV66" s="2221"/>
      <c r="AW66" s="2221"/>
      <c r="AX66" s="2221"/>
      <c r="AY66" s="2221"/>
      <c r="AZ66" s="2221"/>
      <c r="BA66" s="2221"/>
      <c r="BB66" s="2221"/>
      <c r="BC66" s="2221"/>
      <c r="BD66" s="2221"/>
      <c r="BE66" s="2221"/>
      <c r="BF66" s="2221"/>
      <c r="BG66" s="7564"/>
    </row>
    <row customHeight="1" ht="11.25">
      <c r="A67" s="1564" t="s">
        <v>989</v>
      </c>
      <c r="B67" s="1564"/>
      <c r="C67" s="1564"/>
      <c r="D67" s="1558"/>
      <c r="E67" s="1568"/>
      <c r="F67" s="2227"/>
      <c r="G67" s="2228"/>
      <c r="H67" s="2913" t="s">
        <v>109</v>
      </c>
      <c r="I67" s="2914"/>
      <c r="J67" s="2883"/>
      <c r="K67" s="2915"/>
      <c r="L67" s="2505"/>
      <c r="M67" s="2506"/>
      <c r="N67" s="2906"/>
      <c r="O67" s="2907"/>
      <c r="P67" s="2910"/>
      <c r="Q67" s="7566"/>
      <c r="R67" s="2911"/>
      <c r="S67" s="2912"/>
      <c r="T67" s="2911"/>
      <c r="U67" s="2911"/>
      <c r="V67" s="2911"/>
      <c r="W67" s="2911"/>
      <c r="X67" s="2911"/>
      <c r="Y67" s="2911"/>
      <c r="Z67" s="1573"/>
      <c r="AA67" s="1574"/>
      <c r="AB67" s="1639" t="s">
        <v>1036</v>
      </c>
      <c r="AC67" s="1578"/>
      <c r="AD67" s="1578"/>
      <c r="AE67" s="1580"/>
      <c r="AF67" s="2904"/>
      <c r="AG67" s="2905"/>
      <c r="AH67" s="2905"/>
      <c r="AI67" s="2904"/>
      <c r="AJ67" s="2905"/>
      <c r="AK67" s="2905"/>
      <c r="AL67" s="2386"/>
      <c r="AM67" s="2221"/>
      <c r="AN67" s="2221"/>
      <c r="AO67" s="2221"/>
      <c r="AP67" s="2221"/>
      <c r="AQ67" s="2221"/>
      <c r="AR67" s="2221"/>
      <c r="AS67" s="2221"/>
      <c r="AT67" s="2221"/>
      <c r="AU67" s="2221"/>
      <c r="AV67" s="2221"/>
      <c r="AW67" s="2221"/>
      <c r="AX67" s="2221"/>
      <c r="AY67" s="2221"/>
      <c r="AZ67" s="2221"/>
      <c r="BA67" s="2221"/>
      <c r="BB67" s="2221"/>
      <c r="BC67" s="2221"/>
      <c r="BD67" s="2221"/>
      <c r="BE67" s="2221"/>
      <c r="BF67" s="2221"/>
      <c r="BG67" s="4633"/>
    </row>
    <row customHeight="1" ht="11.25">
      <c r="A68" s="1564" t="s">
        <v>989</v>
      </c>
      <c r="B68" s="1564"/>
      <c r="C68" s="1564"/>
      <c r="D68" s="1558"/>
      <c r="E68" s="1568"/>
      <c r="F68" s="2227"/>
      <c r="G68" s="2228"/>
      <c r="H68" s="2913" t="s">
        <v>109</v>
      </c>
      <c r="I68" s="2914"/>
      <c r="J68" s="2883"/>
      <c r="K68" s="2915"/>
      <c r="L68" s="2505"/>
      <c r="M68" s="2506"/>
      <c r="N68" s="1573"/>
      <c r="O68" s="1574"/>
      <c r="P68" s="1566" t="s">
        <v>1037</v>
      </c>
      <c r="Q68" s="1574"/>
      <c r="R68" s="1574"/>
      <c r="S68" s="1574"/>
      <c r="T68" s="1574"/>
      <c r="U68" s="1574"/>
      <c r="V68" s="1574"/>
      <c r="W68" s="1574"/>
      <c r="X68" s="1574"/>
      <c r="Y68" s="1574"/>
      <c r="Z68" s="1574"/>
      <c r="AA68" s="1574"/>
      <c r="AB68" s="1574"/>
      <c r="AC68" s="1574"/>
      <c r="AD68" s="1574"/>
      <c r="AE68" s="1581"/>
      <c r="AF68" s="2904"/>
      <c r="AG68" s="2905"/>
      <c r="AH68" s="2905"/>
      <c r="AI68" s="2904"/>
      <c r="AJ68" s="2905"/>
      <c r="AK68" s="2905"/>
      <c r="AL68" s="2386"/>
      <c r="AM68" s="2221"/>
      <c r="AN68" s="2221"/>
      <c r="AO68" s="2221"/>
      <c r="AP68" s="2221"/>
      <c r="AQ68" s="2221"/>
      <c r="AR68" s="2221"/>
      <c r="AS68" s="2221"/>
      <c r="AT68" s="2221"/>
      <c r="AU68" s="2221"/>
      <c r="AV68" s="2221"/>
      <c r="AW68" s="2221"/>
      <c r="AX68" s="2221"/>
      <c r="AY68" s="2221"/>
      <c r="AZ68" s="2221"/>
      <c r="BA68" s="2221"/>
      <c r="BB68" s="2221"/>
      <c r="BC68" s="2221"/>
      <c r="BD68" s="2221"/>
      <c r="BE68" s="2221"/>
      <c r="BF68" s="2221"/>
      <c r="BG68" s="4633"/>
    </row>
    <row customHeight="1" ht="11.25">
      <c r="A69" s="1564" t="s">
        <v>989</v>
      </c>
      <c r="B69" s="1564" t="s">
        <v>1021</v>
      </c>
      <c r="C69" s="1564"/>
      <c r="D69" s="1558"/>
      <c r="E69" s="1568"/>
      <c r="F69" s="2227"/>
      <c r="G69" s="4617" t="s">
        <v>684</v>
      </c>
      <c r="H69" s="2913" t="s">
        <v>146</v>
      </c>
      <c r="I69" s="2914" t="s">
        <v>1022</v>
      </c>
      <c r="J69" s="2883" t="s">
        <v>1023</v>
      </c>
      <c r="K69" s="2915" t="s">
        <v>1061</v>
      </c>
      <c r="L69" s="2505" t="s">
        <v>19</v>
      </c>
      <c r="M69" s="2506"/>
      <c r="N69" s="2384"/>
      <c r="O69" s="1575" t="s">
        <v>371</v>
      </c>
      <c r="P69" s="1576"/>
      <c r="Q69" s="1576"/>
      <c r="R69" s="1576"/>
      <c r="S69" s="1576"/>
      <c r="T69" s="1576"/>
      <c r="U69" s="1576"/>
      <c r="V69" s="1576"/>
      <c r="W69" s="1576"/>
      <c r="X69" s="1576"/>
      <c r="Y69" s="1576"/>
      <c r="Z69" s="1576"/>
      <c r="AA69" s="1576"/>
      <c r="AB69" s="1576"/>
      <c r="AC69" s="1576"/>
      <c r="AD69" s="1576"/>
      <c r="AE69" s="1576"/>
      <c r="AF69" s="2904">
        <v>1</v>
      </c>
      <c r="AG69" s="2905" t="s">
        <v>1025</v>
      </c>
      <c r="AH69" s="2905" t="s">
        <v>1042</v>
      </c>
      <c r="AI69" s="2904"/>
      <c r="AJ69" s="2905"/>
      <c r="AK69" s="2905"/>
      <c r="AL69" s="2386"/>
      <c r="AM69" s="2221"/>
      <c r="AN69" s="2221"/>
      <c r="AO69" s="2221"/>
      <c r="AP69" s="2221"/>
      <c r="AQ69" s="2221"/>
      <c r="AR69" s="2221"/>
      <c r="AS69" s="2221"/>
      <c r="AT69" s="2221"/>
      <c r="AU69" s="2221"/>
      <c r="AV69" s="2221"/>
      <c r="AW69" s="2221"/>
      <c r="AX69" s="2221"/>
      <c r="AY69" s="2221"/>
      <c r="AZ69" s="2221"/>
      <c r="BA69" s="2221"/>
      <c r="BB69" s="2221"/>
      <c r="BC69" s="2221"/>
      <c r="BD69" s="2221"/>
      <c r="BE69" s="2221"/>
      <c r="BF69" s="2221"/>
      <c r="BG69" s="4633"/>
    </row>
    <row customHeight="1" ht="11.25">
      <c r="A70" s="1564" t="s">
        <v>989</v>
      </c>
      <c r="B70" s="1564"/>
      <c r="C70" s="1564"/>
      <c r="D70" s="1558"/>
      <c r="E70" s="1568"/>
      <c r="F70" s="2227"/>
      <c r="G70" s="2228"/>
      <c r="H70" s="2913" t="s">
        <v>145</v>
      </c>
      <c r="I70" s="2914"/>
      <c r="J70" s="2883"/>
      <c r="K70" s="2915"/>
      <c r="L70" s="2505"/>
      <c r="M70" s="2506"/>
      <c r="N70" s="2906"/>
      <c r="O70" s="2907">
        <v>1</v>
      </c>
      <c r="P70" s="2908" t="s">
        <v>65</v>
      </c>
      <c r="Q70" s="7566" t="s">
        <v>1027</v>
      </c>
      <c r="R70" s="7567" t="s">
        <v>1028</v>
      </c>
      <c r="S70" s="7567" t="s">
        <v>1029</v>
      </c>
      <c r="T70" s="7567" t="s">
        <v>1029</v>
      </c>
      <c r="U70" s="7567" t="s">
        <v>1030</v>
      </c>
      <c r="V70" s="7567" t="s">
        <v>1031</v>
      </c>
      <c r="W70" s="7567" t="s">
        <v>1032</v>
      </c>
      <c r="X70" s="7567" t="s">
        <v>1033</v>
      </c>
      <c r="Y70" s="7567" t="s">
        <v>1034</v>
      </c>
      <c r="Z70" s="1573"/>
      <c r="AA70" s="1574"/>
      <c r="AB70" s="1574"/>
      <c r="AC70" s="1578"/>
      <c r="AD70" s="1578"/>
      <c r="AE70" s="1579"/>
      <c r="AF70" s="2904"/>
      <c r="AG70" s="2905"/>
      <c r="AH70" s="2905"/>
      <c r="AI70" s="2904"/>
      <c r="AJ70" s="2905"/>
      <c r="AK70" s="2905"/>
      <c r="AL70" s="2386"/>
      <c r="AM70" s="2221"/>
      <c r="AN70" s="2221"/>
      <c r="AO70" s="2221"/>
      <c r="AP70" s="2221"/>
      <c r="AQ70" s="2221"/>
      <c r="AR70" s="2221"/>
      <c r="AS70" s="2221"/>
      <c r="AT70" s="2221"/>
      <c r="AU70" s="2221"/>
      <c r="AV70" s="2221"/>
      <c r="AW70" s="2221"/>
      <c r="AX70" s="2221"/>
      <c r="AY70" s="2221"/>
      <c r="AZ70" s="2221"/>
      <c r="BA70" s="2221"/>
      <c r="BB70" s="2221"/>
      <c r="BC70" s="2221"/>
      <c r="BD70" s="2221"/>
      <c r="BE70" s="2221"/>
      <c r="BF70" s="2221"/>
      <c r="BG70" s="4633"/>
    </row>
    <row customHeight="1" ht="11.25">
      <c r="A71" s="1564" t="s">
        <v>989</v>
      </c>
      <c r="B71" s="1564"/>
      <c r="C71" s="1564"/>
      <c r="D71" s="1558"/>
      <c r="E71" s="1568"/>
      <c r="F71" s="2227"/>
      <c r="G71" s="2228"/>
      <c r="H71" s="2913" t="s">
        <v>145</v>
      </c>
      <c r="I71" s="2914"/>
      <c r="J71" s="2883"/>
      <c r="K71" s="2915"/>
      <c r="L71" s="2505"/>
      <c r="M71" s="2506"/>
      <c r="N71" s="2906"/>
      <c r="O71" s="2907"/>
      <c r="P71" s="2909"/>
      <c r="Q71" s="7566"/>
      <c r="R71" s="2911"/>
      <c r="S71" s="2912"/>
      <c r="T71" s="2911"/>
      <c r="U71" s="2911"/>
      <c r="V71" s="2911"/>
      <c r="W71" s="2911"/>
      <c r="X71" s="2911"/>
      <c r="Y71" s="2911"/>
      <c r="Z71" s="2226"/>
      <c r="AA71" s="2192">
        <v>1</v>
      </c>
      <c r="AB71" s="1577" t="s">
        <v>1043</v>
      </c>
      <c r="AC71" s="1567">
        <v>1201.41908</v>
      </c>
      <c r="AD71" s="1577" t="str">
        <f>AB71</f>
        <v>      Амортизационные отчисления с выделением результатов переоценки основных средств и нематериальных активов</v>
      </c>
      <c r="AE71" s="1567"/>
      <c r="AF71" s="2904"/>
      <c r="AG71" s="2905"/>
      <c r="AH71" s="2905"/>
      <c r="AI71" s="2904"/>
      <c r="AJ71" s="2905"/>
      <c r="AK71" s="2905"/>
      <c r="AL71" s="2386"/>
      <c r="AM71" s="2221"/>
      <c r="AN71" s="2221"/>
      <c r="AO71" s="2221"/>
      <c r="AP71" s="2221"/>
      <c r="AQ71" s="2221"/>
      <c r="AR71" s="2221"/>
      <c r="AS71" s="2221"/>
      <c r="AT71" s="2221"/>
      <c r="AU71" s="2221"/>
      <c r="AV71" s="2221"/>
      <c r="AW71" s="2221"/>
      <c r="AX71" s="2221"/>
      <c r="AY71" s="2221"/>
      <c r="AZ71" s="2221"/>
      <c r="BA71" s="2221"/>
      <c r="BB71" s="2221"/>
      <c r="BC71" s="2221"/>
      <c r="BD71" s="2221"/>
      <c r="BE71" s="2221"/>
      <c r="BF71" s="2221"/>
      <c r="BG71" s="4633"/>
    </row>
    <row customHeight="1" ht="11.25">
      <c r="A72" s="1564" t="s">
        <v>989</v>
      </c>
      <c r="B72" s="1564"/>
      <c r="C72" s="1564"/>
      <c r="D72" s="1558"/>
      <c r="E72" s="1568"/>
      <c r="F72" s="2228"/>
      <c r="G72" s="2228"/>
      <c r="H72" s="2228"/>
      <c r="I72" s="2228"/>
      <c r="J72" s="7569"/>
      <c r="K72" s="2228"/>
      <c r="L72" s="2228"/>
      <c r="M72" s="2228"/>
      <c r="N72" s="2228"/>
      <c r="O72" s="2228"/>
      <c r="P72" s="2228"/>
      <c r="Q72" s="7569"/>
      <c r="R72" s="2228"/>
      <c r="S72" s="2228"/>
      <c r="T72" s="2228"/>
      <c r="U72" s="2228"/>
      <c r="V72" s="2228"/>
      <c r="W72" s="2228"/>
      <c r="X72" s="2228"/>
      <c r="Y72" s="2228"/>
      <c r="Z72" s="7559" t="s">
        <v>684</v>
      </c>
      <c r="AA72" s="2212" t="s">
        <v>107</v>
      </c>
      <c r="AB72" s="1577" t="s">
        <v>1035</v>
      </c>
      <c r="AC72" s="1567">
        <v>240.28382</v>
      </c>
      <c r="AD72" s="1577" t="str">
        <f>AB72</f>
        <v>  Прочие собственные средства</v>
      </c>
      <c r="AE72" s="1567"/>
      <c r="AF72" s="2229"/>
      <c r="AG72" s="2157"/>
      <c r="AH72" s="2157"/>
      <c r="AI72" s="2229"/>
      <c r="AJ72" s="2157"/>
      <c r="AK72" s="2385"/>
      <c r="AL72" s="2386"/>
      <c r="AM72" s="2221"/>
      <c r="AN72" s="2221"/>
      <c r="AO72" s="2221"/>
      <c r="AP72" s="2221"/>
      <c r="AQ72" s="2221"/>
      <c r="AR72" s="2221"/>
      <c r="AS72" s="2221"/>
      <c r="AT72" s="2221"/>
      <c r="AU72" s="2221"/>
      <c r="AV72" s="2221"/>
      <c r="AW72" s="2221"/>
      <c r="AX72" s="2221"/>
      <c r="AY72" s="2221"/>
      <c r="AZ72" s="2221"/>
      <c r="BA72" s="2221"/>
      <c r="BB72" s="2221"/>
      <c r="BC72" s="2221"/>
      <c r="BD72" s="2221"/>
      <c r="BE72" s="2221"/>
      <c r="BF72" s="2221"/>
      <c r="BG72" s="7564"/>
    </row>
    <row customHeight="1" ht="11.25">
      <c r="A73" s="1564" t="s">
        <v>989</v>
      </c>
      <c r="B73" s="1564"/>
      <c r="C73" s="1564"/>
      <c r="D73" s="1558"/>
      <c r="E73" s="1568"/>
      <c r="F73" s="2227"/>
      <c r="G73" s="2228"/>
      <c r="H73" s="2913" t="s">
        <v>145</v>
      </c>
      <c r="I73" s="2914"/>
      <c r="J73" s="2883"/>
      <c r="K73" s="2915"/>
      <c r="L73" s="2505"/>
      <c r="M73" s="2506"/>
      <c r="N73" s="2906"/>
      <c r="O73" s="2907"/>
      <c r="P73" s="2910"/>
      <c r="Q73" s="7566"/>
      <c r="R73" s="2911"/>
      <c r="S73" s="2912"/>
      <c r="T73" s="2911"/>
      <c r="U73" s="2911"/>
      <c r="V73" s="2911"/>
      <c r="W73" s="2911"/>
      <c r="X73" s="2911"/>
      <c r="Y73" s="2911"/>
      <c r="Z73" s="1573"/>
      <c r="AA73" s="1574"/>
      <c r="AB73" s="1639" t="s">
        <v>1036</v>
      </c>
      <c r="AC73" s="1578"/>
      <c r="AD73" s="1578"/>
      <c r="AE73" s="1580"/>
      <c r="AF73" s="2904"/>
      <c r="AG73" s="2905"/>
      <c r="AH73" s="2905"/>
      <c r="AI73" s="2904"/>
      <c r="AJ73" s="2905"/>
      <c r="AK73" s="2905"/>
      <c r="AL73" s="2386"/>
      <c r="AM73" s="2221"/>
      <c r="AN73" s="2221"/>
      <c r="AO73" s="2221"/>
      <c r="AP73" s="2221"/>
      <c r="AQ73" s="2221"/>
      <c r="AR73" s="2221"/>
      <c r="AS73" s="2221"/>
      <c r="AT73" s="2221"/>
      <c r="AU73" s="2221"/>
      <c r="AV73" s="2221"/>
      <c r="AW73" s="2221"/>
      <c r="AX73" s="2221"/>
      <c r="AY73" s="2221"/>
      <c r="AZ73" s="2221"/>
      <c r="BA73" s="2221"/>
      <c r="BB73" s="2221"/>
      <c r="BC73" s="2221"/>
      <c r="BD73" s="2221"/>
      <c r="BE73" s="2221"/>
      <c r="BF73" s="2221"/>
      <c r="BG73" s="4633"/>
    </row>
    <row customHeight="1" ht="11.25">
      <c r="A74" s="1564" t="s">
        <v>989</v>
      </c>
      <c r="B74" s="1564"/>
      <c r="C74" s="1564"/>
      <c r="D74" s="1558"/>
      <c r="E74" s="1568"/>
      <c r="F74" s="2227"/>
      <c r="G74" s="2228"/>
      <c r="H74" s="2913" t="s">
        <v>145</v>
      </c>
      <c r="I74" s="2914"/>
      <c r="J74" s="2883"/>
      <c r="K74" s="2915"/>
      <c r="L74" s="2505"/>
      <c r="M74" s="2506"/>
      <c r="N74" s="1573"/>
      <c r="O74" s="1574"/>
      <c r="P74" s="1566" t="s">
        <v>1037</v>
      </c>
      <c r="Q74" s="1574"/>
      <c r="R74" s="1574"/>
      <c r="S74" s="1574"/>
      <c r="T74" s="1574"/>
      <c r="U74" s="1574"/>
      <c r="V74" s="1574"/>
      <c r="W74" s="1574"/>
      <c r="X74" s="1574"/>
      <c r="Y74" s="1574"/>
      <c r="Z74" s="1574"/>
      <c r="AA74" s="1574"/>
      <c r="AB74" s="1574"/>
      <c r="AC74" s="1574"/>
      <c r="AD74" s="1574"/>
      <c r="AE74" s="1581"/>
      <c r="AF74" s="2904"/>
      <c r="AG74" s="2905"/>
      <c r="AH74" s="2905"/>
      <c r="AI74" s="2904"/>
      <c r="AJ74" s="2905"/>
      <c r="AK74" s="2905"/>
      <c r="AL74" s="2386"/>
      <c r="AM74" s="2221"/>
      <c r="AN74" s="2221"/>
      <c r="AO74" s="2221"/>
      <c r="AP74" s="2221"/>
      <c r="AQ74" s="2221"/>
      <c r="AR74" s="2221"/>
      <c r="AS74" s="2221"/>
      <c r="AT74" s="2221"/>
      <c r="AU74" s="2221"/>
      <c r="AV74" s="2221"/>
      <c r="AW74" s="2221"/>
      <c r="AX74" s="2221"/>
      <c r="AY74" s="2221"/>
      <c r="AZ74" s="2221"/>
      <c r="BA74" s="2221"/>
      <c r="BB74" s="2221"/>
      <c r="BC74" s="2221"/>
      <c r="BD74" s="2221"/>
      <c r="BE74" s="2221"/>
      <c r="BF74" s="2221"/>
      <c r="BG74" s="4633"/>
    </row>
    <row customHeight="1" ht="11.25">
      <c r="A75" s="1564" t="s">
        <v>989</v>
      </c>
      <c r="B75" s="1564" t="s">
        <v>1021</v>
      </c>
      <c r="C75" s="1564"/>
      <c r="D75" s="1558"/>
      <c r="E75" s="1568"/>
      <c r="F75" s="2227"/>
      <c r="G75" s="4617" t="s">
        <v>684</v>
      </c>
      <c r="H75" s="2913" t="s">
        <v>147</v>
      </c>
      <c r="I75" s="2914" t="s">
        <v>1022</v>
      </c>
      <c r="J75" s="2883" t="s">
        <v>1038</v>
      </c>
      <c r="K75" s="2915" t="s">
        <v>1062</v>
      </c>
      <c r="L75" s="2505" t="s">
        <v>19</v>
      </c>
      <c r="M75" s="2506"/>
      <c r="N75" s="2384"/>
      <c r="O75" s="1575" t="s">
        <v>371</v>
      </c>
      <c r="P75" s="1576"/>
      <c r="Q75" s="1576"/>
      <c r="R75" s="1576"/>
      <c r="S75" s="1576"/>
      <c r="T75" s="1576"/>
      <c r="U75" s="1576"/>
      <c r="V75" s="1576"/>
      <c r="W75" s="1576"/>
      <c r="X75" s="1576"/>
      <c r="Y75" s="1576"/>
      <c r="Z75" s="1576"/>
      <c r="AA75" s="1576"/>
      <c r="AB75" s="1576"/>
      <c r="AC75" s="1576"/>
      <c r="AD75" s="1576"/>
      <c r="AE75" s="1576"/>
      <c r="AF75" s="2904">
        <v>2</v>
      </c>
      <c r="AG75" s="2905" t="s">
        <v>1025</v>
      </c>
      <c r="AH75" s="2905" t="s">
        <v>1050</v>
      </c>
      <c r="AI75" s="2904"/>
      <c r="AJ75" s="2905"/>
      <c r="AK75" s="2905"/>
      <c r="AL75" s="2386"/>
      <c r="AM75" s="2221"/>
      <c r="AN75" s="2221"/>
      <c r="AO75" s="2221"/>
      <c r="AP75" s="2221"/>
      <c r="AQ75" s="2221"/>
      <c r="AR75" s="2221"/>
      <c r="AS75" s="2221"/>
      <c r="AT75" s="2221"/>
      <c r="AU75" s="2221"/>
      <c r="AV75" s="2221"/>
      <c r="AW75" s="2221"/>
      <c r="AX75" s="2221"/>
      <c r="AY75" s="2221"/>
      <c r="AZ75" s="2221"/>
      <c r="BA75" s="2221"/>
      <c r="BB75" s="2221"/>
      <c r="BC75" s="2221"/>
      <c r="BD75" s="2221"/>
      <c r="BE75" s="2221"/>
      <c r="BF75" s="2221"/>
      <c r="BG75" s="4633"/>
    </row>
    <row customHeight="1" ht="11.25">
      <c r="A76" s="1564" t="s">
        <v>989</v>
      </c>
      <c r="B76" s="1564"/>
      <c r="C76" s="1564"/>
      <c r="D76" s="1558"/>
      <c r="E76" s="1568"/>
      <c r="F76" s="2227"/>
      <c r="G76" s="2228"/>
      <c r="H76" s="2913" t="s">
        <v>146</v>
      </c>
      <c r="I76" s="2914"/>
      <c r="J76" s="2883"/>
      <c r="K76" s="2915"/>
      <c r="L76" s="2505"/>
      <c r="M76" s="2506"/>
      <c r="N76" s="2906"/>
      <c r="O76" s="2907">
        <v>1</v>
      </c>
      <c r="P76" s="2908" t="s">
        <v>65</v>
      </c>
      <c r="Q76" s="7566" t="s">
        <v>1027</v>
      </c>
      <c r="R76" s="7567" t="s">
        <v>1028</v>
      </c>
      <c r="S76" s="7567" t="s">
        <v>1029</v>
      </c>
      <c r="T76" s="7567" t="s">
        <v>1029</v>
      </c>
      <c r="U76" s="7567" t="s">
        <v>1030</v>
      </c>
      <c r="V76" s="7567" t="s">
        <v>1031</v>
      </c>
      <c r="W76" s="7567" t="s">
        <v>1032</v>
      </c>
      <c r="X76" s="7567" t="s">
        <v>1033</v>
      </c>
      <c r="Y76" s="7567" t="s">
        <v>1034</v>
      </c>
      <c r="Z76" s="1573"/>
      <c r="AA76" s="1574"/>
      <c r="AB76" s="1574"/>
      <c r="AC76" s="1578"/>
      <c r="AD76" s="1578"/>
      <c r="AE76" s="1579"/>
      <c r="AF76" s="2904"/>
      <c r="AG76" s="2905"/>
      <c r="AH76" s="2905"/>
      <c r="AI76" s="2904"/>
      <c r="AJ76" s="2905"/>
      <c r="AK76" s="2905"/>
      <c r="AL76" s="2386"/>
      <c r="AM76" s="2221"/>
      <c r="AN76" s="2221"/>
      <c r="AO76" s="2221"/>
      <c r="AP76" s="2221"/>
      <c r="AQ76" s="2221"/>
      <c r="AR76" s="2221"/>
      <c r="AS76" s="2221"/>
      <c r="AT76" s="2221"/>
      <c r="AU76" s="2221"/>
      <c r="AV76" s="2221"/>
      <c r="AW76" s="2221"/>
      <c r="AX76" s="2221"/>
      <c r="AY76" s="2221"/>
      <c r="AZ76" s="2221"/>
      <c r="BA76" s="2221"/>
      <c r="BB76" s="2221"/>
      <c r="BC76" s="2221"/>
      <c r="BD76" s="2221"/>
      <c r="BE76" s="2221"/>
      <c r="BF76" s="2221"/>
      <c r="BG76" s="4633"/>
    </row>
    <row customHeight="1" ht="11.25">
      <c r="A77" s="1564" t="s">
        <v>989</v>
      </c>
      <c r="B77" s="1564"/>
      <c r="C77" s="1564"/>
      <c r="D77" s="1558"/>
      <c r="E77" s="1568"/>
      <c r="F77" s="2227"/>
      <c r="G77" s="2228"/>
      <c r="H77" s="2913" t="s">
        <v>146</v>
      </c>
      <c r="I77" s="2914"/>
      <c r="J77" s="2883"/>
      <c r="K77" s="2915"/>
      <c r="L77" s="2505"/>
      <c r="M77" s="2506"/>
      <c r="N77" s="2906"/>
      <c r="O77" s="2907"/>
      <c r="P77" s="2909"/>
      <c r="Q77" s="7566"/>
      <c r="R77" s="2911"/>
      <c r="S77" s="2912"/>
      <c r="T77" s="2911"/>
      <c r="U77" s="2911"/>
      <c r="V77" s="2911"/>
      <c r="W77" s="2911"/>
      <c r="X77" s="2911"/>
      <c r="Y77" s="2911"/>
      <c r="Z77" s="2226"/>
      <c r="AA77" s="2192">
        <v>1</v>
      </c>
      <c r="AB77" s="1577" t="s">
        <v>1063</v>
      </c>
      <c r="AC77" s="1567">
        <v>41715.47205</v>
      </c>
      <c r="AD77" s="1577" t="str">
        <f>AB77</f>
        <v>  За счет платы за технологическое присоединение</v>
      </c>
      <c r="AE77" s="1567"/>
      <c r="AF77" s="2904"/>
      <c r="AG77" s="2905"/>
      <c r="AH77" s="2905"/>
      <c r="AI77" s="2904"/>
      <c r="AJ77" s="2905"/>
      <c r="AK77" s="2905"/>
      <c r="AL77" s="2386"/>
      <c r="AM77" s="2221"/>
      <c r="AN77" s="2221"/>
      <c r="AO77" s="2221"/>
      <c r="AP77" s="2221"/>
      <c r="AQ77" s="2221"/>
      <c r="AR77" s="2221"/>
      <c r="AS77" s="2221"/>
      <c r="AT77" s="2221"/>
      <c r="AU77" s="2221"/>
      <c r="AV77" s="2221"/>
      <c r="AW77" s="2221"/>
      <c r="AX77" s="2221"/>
      <c r="AY77" s="2221"/>
      <c r="AZ77" s="2221"/>
      <c r="BA77" s="2221"/>
      <c r="BB77" s="2221"/>
      <c r="BC77" s="2221"/>
      <c r="BD77" s="2221"/>
      <c r="BE77" s="2221"/>
      <c r="BF77" s="2221"/>
      <c r="BG77" s="4633"/>
    </row>
    <row customHeight="1" ht="11.25">
      <c r="A78" s="1564" t="s">
        <v>989</v>
      </c>
      <c r="B78" s="1564"/>
      <c r="C78" s="1564"/>
      <c r="D78" s="1558"/>
      <c r="E78" s="1568"/>
      <c r="F78" s="2228"/>
      <c r="G78" s="2228"/>
      <c r="H78" s="2228"/>
      <c r="I78" s="2228"/>
      <c r="J78" s="7569"/>
      <c r="K78" s="2228"/>
      <c r="L78" s="2228"/>
      <c r="M78" s="2228"/>
      <c r="N78" s="2228"/>
      <c r="O78" s="2228"/>
      <c r="P78" s="2228"/>
      <c r="Q78" s="7569"/>
      <c r="R78" s="2228"/>
      <c r="S78" s="2228"/>
      <c r="T78" s="2228"/>
      <c r="U78" s="2228"/>
      <c r="V78" s="2228"/>
      <c r="W78" s="2228"/>
      <c r="X78" s="2228"/>
      <c r="Y78" s="2228"/>
      <c r="Z78" s="7559" t="s">
        <v>684</v>
      </c>
      <c r="AA78" s="2212" t="s">
        <v>107</v>
      </c>
      <c r="AB78" s="1577" t="s">
        <v>1035</v>
      </c>
      <c r="AC78" s="1567">
        <v>8343.09441</v>
      </c>
      <c r="AD78" s="1577" t="str">
        <f>AB78</f>
        <v>  Прочие собственные средства</v>
      </c>
      <c r="AE78" s="1567"/>
      <c r="AF78" s="2229"/>
      <c r="AG78" s="2157"/>
      <c r="AH78" s="2157"/>
      <c r="AI78" s="2229"/>
      <c r="AJ78" s="2157"/>
      <c r="AK78" s="2385"/>
      <c r="AL78" s="2386"/>
      <c r="AM78" s="2221"/>
      <c r="AN78" s="2221"/>
      <c r="AO78" s="2221"/>
      <c r="AP78" s="2221"/>
      <c r="AQ78" s="2221"/>
      <c r="AR78" s="2221"/>
      <c r="AS78" s="2221"/>
      <c r="AT78" s="2221"/>
      <c r="AU78" s="2221"/>
      <c r="AV78" s="2221"/>
      <c r="AW78" s="2221"/>
      <c r="AX78" s="2221"/>
      <c r="AY78" s="2221"/>
      <c r="AZ78" s="2221"/>
      <c r="BA78" s="2221"/>
      <c r="BB78" s="2221"/>
      <c r="BC78" s="2221"/>
      <c r="BD78" s="2221"/>
      <c r="BE78" s="2221"/>
      <c r="BF78" s="2221"/>
      <c r="BG78" s="7564"/>
    </row>
    <row customHeight="1" ht="11.25">
      <c r="A79" s="1564" t="s">
        <v>989</v>
      </c>
      <c r="B79" s="1564"/>
      <c r="C79" s="1564"/>
      <c r="D79" s="1558"/>
      <c r="E79" s="1568"/>
      <c r="F79" s="2227"/>
      <c r="G79" s="2228"/>
      <c r="H79" s="2913" t="s">
        <v>146</v>
      </c>
      <c r="I79" s="2914"/>
      <c r="J79" s="2883"/>
      <c r="K79" s="2915"/>
      <c r="L79" s="2505"/>
      <c r="M79" s="2506"/>
      <c r="N79" s="2906"/>
      <c r="O79" s="2907"/>
      <c r="P79" s="2910"/>
      <c r="Q79" s="7566"/>
      <c r="R79" s="2911"/>
      <c r="S79" s="2912"/>
      <c r="T79" s="2911"/>
      <c r="U79" s="2911"/>
      <c r="V79" s="2911"/>
      <c r="W79" s="2911"/>
      <c r="X79" s="2911"/>
      <c r="Y79" s="2911"/>
      <c r="Z79" s="1573"/>
      <c r="AA79" s="1574"/>
      <c r="AB79" s="1639" t="s">
        <v>1036</v>
      </c>
      <c r="AC79" s="1578"/>
      <c r="AD79" s="1578"/>
      <c r="AE79" s="1580"/>
      <c r="AF79" s="2904"/>
      <c r="AG79" s="2905"/>
      <c r="AH79" s="2905"/>
      <c r="AI79" s="2904"/>
      <c r="AJ79" s="2905"/>
      <c r="AK79" s="2905"/>
      <c r="AL79" s="2386"/>
      <c r="AM79" s="2221"/>
      <c r="AN79" s="2221"/>
      <c r="AO79" s="2221"/>
      <c r="AP79" s="2221"/>
      <c r="AQ79" s="2221"/>
      <c r="AR79" s="2221"/>
      <c r="AS79" s="2221"/>
      <c r="AT79" s="2221"/>
      <c r="AU79" s="2221"/>
      <c r="AV79" s="2221"/>
      <c r="AW79" s="2221"/>
      <c r="AX79" s="2221"/>
      <c r="AY79" s="2221"/>
      <c r="AZ79" s="2221"/>
      <c r="BA79" s="2221"/>
      <c r="BB79" s="2221"/>
      <c r="BC79" s="2221"/>
      <c r="BD79" s="2221"/>
      <c r="BE79" s="2221"/>
      <c r="BF79" s="2221"/>
      <c r="BG79" s="4633"/>
    </row>
    <row customHeight="1" ht="11.25">
      <c r="A80" s="1564" t="s">
        <v>989</v>
      </c>
      <c r="B80" s="1564"/>
      <c r="C80" s="1564"/>
      <c r="D80" s="1558"/>
      <c r="E80" s="1568"/>
      <c r="F80" s="2227"/>
      <c r="G80" s="2228"/>
      <c r="H80" s="2913" t="s">
        <v>146</v>
      </c>
      <c r="I80" s="2914"/>
      <c r="J80" s="2883"/>
      <c r="K80" s="2915"/>
      <c r="L80" s="2505"/>
      <c r="M80" s="2506"/>
      <c r="N80" s="1573"/>
      <c r="O80" s="1574"/>
      <c r="P80" s="1566" t="s">
        <v>1037</v>
      </c>
      <c r="Q80" s="1574"/>
      <c r="R80" s="1574"/>
      <c r="S80" s="1574"/>
      <c r="T80" s="1574"/>
      <c r="U80" s="1574"/>
      <c r="V80" s="1574"/>
      <c r="W80" s="1574"/>
      <c r="X80" s="1574"/>
      <c r="Y80" s="1574"/>
      <c r="Z80" s="1574"/>
      <c r="AA80" s="1574"/>
      <c r="AB80" s="1574"/>
      <c r="AC80" s="1574"/>
      <c r="AD80" s="1574"/>
      <c r="AE80" s="1581"/>
      <c r="AF80" s="2904"/>
      <c r="AG80" s="2905"/>
      <c r="AH80" s="2905"/>
      <c r="AI80" s="2904"/>
      <c r="AJ80" s="2905"/>
      <c r="AK80" s="2905"/>
      <c r="AL80" s="2386"/>
      <c r="AM80" s="2221"/>
      <c r="AN80" s="2221"/>
      <c r="AO80" s="2221"/>
      <c r="AP80" s="2221"/>
      <c r="AQ80" s="2221"/>
      <c r="AR80" s="2221"/>
      <c r="AS80" s="2221"/>
      <c r="AT80" s="2221"/>
      <c r="AU80" s="2221"/>
      <c r="AV80" s="2221"/>
      <c r="AW80" s="2221"/>
      <c r="AX80" s="2221"/>
      <c r="AY80" s="2221"/>
      <c r="AZ80" s="2221"/>
      <c r="BA80" s="2221"/>
      <c r="BB80" s="2221"/>
      <c r="BC80" s="2221"/>
      <c r="BD80" s="2221"/>
      <c r="BE80" s="2221"/>
      <c r="BF80" s="2221"/>
      <c r="BG80" s="4633"/>
    </row>
    <row customHeight="1" ht="11.25">
      <c r="A81" s="1564" t="s">
        <v>989</v>
      </c>
      <c r="B81" s="1564" t="s">
        <v>22</v>
      </c>
      <c r="C81" s="1564"/>
      <c r="D81" s="1558"/>
      <c r="E81" s="1568"/>
      <c r="F81" s="2227"/>
      <c r="G81" s="4617" t="s">
        <v>684</v>
      </c>
      <c r="H81" s="2913" t="s">
        <v>148</v>
      </c>
      <c r="I81" s="2914" t="s">
        <v>1047</v>
      </c>
      <c r="J81" s="7565" t="s">
        <v>22</v>
      </c>
      <c r="K81" s="2915" t="s">
        <v>1064</v>
      </c>
      <c r="L81" s="2505" t="s">
        <v>19</v>
      </c>
      <c r="M81" s="2506"/>
      <c r="N81" s="2384"/>
      <c r="O81" s="1575" t="s">
        <v>371</v>
      </c>
      <c r="P81" s="1576"/>
      <c r="Q81" s="1576"/>
      <c r="R81" s="1576"/>
      <c r="S81" s="1576"/>
      <c r="T81" s="1576"/>
      <c r="U81" s="1576"/>
      <c r="V81" s="1576"/>
      <c r="W81" s="1576"/>
      <c r="X81" s="1576"/>
      <c r="Y81" s="1576"/>
      <c r="Z81" s="1576"/>
      <c r="AA81" s="1576"/>
      <c r="AB81" s="1576"/>
      <c r="AC81" s="1576"/>
      <c r="AD81" s="1576"/>
      <c r="AE81" s="1576"/>
      <c r="AF81" s="2904">
        <v>1</v>
      </c>
      <c r="AG81" s="2905" t="s">
        <v>1049</v>
      </c>
      <c r="AH81" s="2905" t="s">
        <v>1042</v>
      </c>
      <c r="AI81" s="2904"/>
      <c r="AJ81" s="2905"/>
      <c r="AK81" s="2905"/>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c r="BG81" s="4633"/>
    </row>
    <row customHeight="1" ht="11.25">
      <c r="A82" s="1564" t="s">
        <v>989</v>
      </c>
      <c r="B82" s="1564"/>
      <c r="C82" s="1564"/>
      <c r="D82" s="1558"/>
      <c r="E82" s="1568"/>
      <c r="F82" s="2227"/>
      <c r="G82" s="2228"/>
      <c r="H82" s="2913" t="s">
        <v>147</v>
      </c>
      <c r="I82" s="2914"/>
      <c r="J82" s="7565"/>
      <c r="K82" s="2915"/>
      <c r="L82" s="2505"/>
      <c r="M82" s="2506"/>
      <c r="N82" s="2906"/>
      <c r="O82" s="2907">
        <v>1</v>
      </c>
      <c r="P82" s="2908" t="s">
        <v>19</v>
      </c>
      <c r="Q82" s="2911" t="s">
        <v>22</v>
      </c>
      <c r="R82" s="2911" t="s">
        <v>22</v>
      </c>
      <c r="S82" s="2911" t="s">
        <v>22</v>
      </c>
      <c r="T82" s="2911" t="s">
        <v>22</v>
      </c>
      <c r="U82" s="2911" t="s">
        <v>22</v>
      </c>
      <c r="V82" s="2911" t="s">
        <v>22</v>
      </c>
      <c r="W82" s="2911" t="s">
        <v>22</v>
      </c>
      <c r="X82" s="2911" t="s">
        <v>22</v>
      </c>
      <c r="Y82" s="2911"/>
      <c r="Z82" s="1573"/>
      <c r="AA82" s="1574"/>
      <c r="AB82" s="1574"/>
      <c r="AC82" s="1578"/>
      <c r="AD82" s="1578"/>
      <c r="AE82" s="1579"/>
      <c r="AF82" s="2904"/>
      <c r="AG82" s="2905"/>
      <c r="AH82" s="2905"/>
      <c r="AI82" s="2904"/>
      <c r="AJ82" s="2905"/>
      <c r="AK82" s="2905"/>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c r="BG82" s="4633"/>
    </row>
    <row customHeight="1" ht="11.25">
      <c r="A83" s="1564" t="s">
        <v>989</v>
      </c>
      <c r="B83" s="1564"/>
      <c r="C83" s="1564"/>
      <c r="D83" s="1558"/>
      <c r="E83" s="1568"/>
      <c r="F83" s="2227"/>
      <c r="G83" s="2228"/>
      <c r="H83" s="2913" t="s">
        <v>147</v>
      </c>
      <c r="I83" s="2914"/>
      <c r="J83" s="7565"/>
      <c r="K83" s="2915"/>
      <c r="L83" s="2505"/>
      <c r="M83" s="2506"/>
      <c r="N83" s="2906"/>
      <c r="O83" s="2907"/>
      <c r="P83" s="2909"/>
      <c r="Q83" s="2911"/>
      <c r="R83" s="2911"/>
      <c r="S83" s="2912"/>
      <c r="T83" s="2911"/>
      <c r="U83" s="2911"/>
      <c r="V83" s="2911"/>
      <c r="W83" s="2911"/>
      <c r="X83" s="2911"/>
      <c r="Y83" s="2911"/>
      <c r="Z83" s="2226"/>
      <c r="AA83" s="2192">
        <v>1</v>
      </c>
      <c r="AB83" s="1577" t="s">
        <v>1043</v>
      </c>
      <c r="AC83" s="1567">
        <v>1476.28604</v>
      </c>
      <c r="AD83" s="1577" t="str">
        <f>AB83</f>
        <v>      Амортизационные отчисления с выделением результатов переоценки основных средств и нематериальных активов</v>
      </c>
      <c r="AE83" s="1567"/>
      <c r="AF83" s="2904"/>
      <c r="AG83" s="2905"/>
      <c r="AH83" s="2905"/>
      <c r="AI83" s="2904"/>
      <c r="AJ83" s="2905"/>
      <c r="AK83" s="2905"/>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c r="BG83" s="4633"/>
    </row>
    <row customHeight="1" ht="11.25">
      <c r="A84" s="1564" t="s">
        <v>989</v>
      </c>
      <c r="B84" s="1564"/>
      <c r="C84" s="1564"/>
      <c r="D84" s="1558"/>
      <c r="E84" s="1568"/>
      <c r="F84" s="2228"/>
      <c r="G84" s="2228"/>
      <c r="H84" s="2228"/>
      <c r="I84" s="2228"/>
      <c r="J84" s="7568"/>
      <c r="K84" s="2228"/>
      <c r="L84" s="2228"/>
      <c r="M84" s="2228"/>
      <c r="N84" s="2228"/>
      <c r="O84" s="2228"/>
      <c r="P84" s="2228"/>
      <c r="Q84" s="2228"/>
      <c r="R84" s="2228"/>
      <c r="S84" s="2228"/>
      <c r="T84" s="2228"/>
      <c r="U84" s="2228"/>
      <c r="V84" s="2228"/>
      <c r="W84" s="2228"/>
      <c r="X84" s="2228"/>
      <c r="Y84" s="2228"/>
      <c r="Z84" s="7559" t="s">
        <v>684</v>
      </c>
      <c r="AA84" s="2212" t="s">
        <v>107</v>
      </c>
      <c r="AB84" s="1577" t="s">
        <v>1035</v>
      </c>
      <c r="AC84" s="1567">
        <v>32386.0568</v>
      </c>
      <c r="AD84" s="1577" t="str">
        <f>AB84</f>
        <v>  Прочие собственные средства</v>
      </c>
      <c r="AE84" s="1567"/>
      <c r="AF84" s="2229"/>
      <c r="AG84" s="2157"/>
      <c r="AH84" s="2157"/>
      <c r="AI84" s="2229"/>
      <c r="AJ84" s="2157"/>
      <c r="AK84" s="2385"/>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c r="BG84" s="7564"/>
    </row>
    <row customHeight="1" ht="11.25">
      <c r="A85" s="1564" t="s">
        <v>989</v>
      </c>
      <c r="B85" s="1564"/>
      <c r="C85" s="1564"/>
      <c r="D85" s="1558"/>
      <c r="E85" s="1568"/>
      <c r="F85" s="2227"/>
      <c r="G85" s="2228"/>
      <c r="H85" s="2913" t="s">
        <v>147</v>
      </c>
      <c r="I85" s="2914"/>
      <c r="J85" s="7565"/>
      <c r="K85" s="2915"/>
      <c r="L85" s="2505"/>
      <c r="M85" s="2506"/>
      <c r="N85" s="2906"/>
      <c r="O85" s="2907"/>
      <c r="P85" s="2910"/>
      <c r="Q85" s="2911"/>
      <c r="R85" s="2911"/>
      <c r="S85" s="2912"/>
      <c r="T85" s="2911"/>
      <c r="U85" s="2911"/>
      <c r="V85" s="2911"/>
      <c r="W85" s="2911"/>
      <c r="X85" s="2911"/>
      <c r="Y85" s="2911"/>
      <c r="Z85" s="1573"/>
      <c r="AA85" s="1574"/>
      <c r="AB85" s="1639" t="s">
        <v>1036</v>
      </c>
      <c r="AC85" s="1578"/>
      <c r="AD85" s="1578"/>
      <c r="AE85" s="1580"/>
      <c r="AF85" s="2904"/>
      <c r="AG85" s="2905"/>
      <c r="AH85" s="2905"/>
      <c r="AI85" s="2904"/>
      <c r="AJ85" s="2905"/>
      <c r="AK85" s="2905"/>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c r="BG85" s="4633"/>
    </row>
    <row customHeight="1" ht="11.25">
      <c r="A86" s="1564" t="s">
        <v>989</v>
      </c>
      <c r="B86" s="1564"/>
      <c r="C86" s="1564"/>
      <c r="D86" s="1558"/>
      <c r="E86" s="1568"/>
      <c r="F86" s="2227"/>
      <c r="G86" s="2228"/>
      <c r="H86" s="2913" t="s">
        <v>147</v>
      </c>
      <c r="I86" s="2914"/>
      <c r="J86" s="7565"/>
      <c r="K86" s="2915"/>
      <c r="L86" s="2505"/>
      <c r="M86" s="2506"/>
      <c r="N86" s="1573"/>
      <c r="O86" s="1574"/>
      <c r="P86" s="1566" t="s">
        <v>1037</v>
      </c>
      <c r="Q86" s="1574"/>
      <c r="R86" s="1574"/>
      <c r="S86" s="1574"/>
      <c r="T86" s="1574"/>
      <c r="U86" s="1574"/>
      <c r="V86" s="1574"/>
      <c r="W86" s="1574"/>
      <c r="X86" s="1574"/>
      <c r="Y86" s="1574"/>
      <c r="Z86" s="1574"/>
      <c r="AA86" s="1574"/>
      <c r="AB86" s="1574"/>
      <c r="AC86" s="1574"/>
      <c r="AD86" s="1574"/>
      <c r="AE86" s="1581"/>
      <c r="AF86" s="2904"/>
      <c r="AG86" s="2905"/>
      <c r="AH86" s="2905"/>
      <c r="AI86" s="2904"/>
      <c r="AJ86" s="2905"/>
      <c r="AK86" s="2905"/>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c r="BG86" s="4633"/>
    </row>
    <row customHeight="1" ht="11.25">
      <c r="A87" s="1564" t="s">
        <v>989</v>
      </c>
      <c r="B87" s="1564" t="s">
        <v>22</v>
      </c>
      <c r="C87" s="1564"/>
      <c r="D87" s="1558"/>
      <c r="E87" s="1568"/>
      <c r="F87" s="2227"/>
      <c r="G87" s="4617" t="s">
        <v>684</v>
      </c>
      <c r="H87" s="2913" t="s">
        <v>149</v>
      </c>
      <c r="I87" s="2914" t="s">
        <v>1065</v>
      </c>
      <c r="J87" s="7565" t="s">
        <v>22</v>
      </c>
      <c r="K87" s="2915" t="s">
        <v>1066</v>
      </c>
      <c r="L87" s="2505" t="s">
        <v>19</v>
      </c>
      <c r="M87" s="2506"/>
      <c r="N87" s="2384"/>
      <c r="O87" s="1575" t="s">
        <v>371</v>
      </c>
      <c r="P87" s="1576"/>
      <c r="Q87" s="1576"/>
      <c r="R87" s="1576"/>
      <c r="S87" s="1576"/>
      <c r="T87" s="1576"/>
      <c r="U87" s="1576"/>
      <c r="V87" s="1576"/>
      <c r="W87" s="1576"/>
      <c r="X87" s="1576"/>
      <c r="Y87" s="1576"/>
      <c r="Z87" s="1576"/>
      <c r="AA87" s="1576"/>
      <c r="AB87" s="1576"/>
      <c r="AC87" s="1576"/>
      <c r="AD87" s="1576"/>
      <c r="AE87" s="1576"/>
      <c r="AF87" s="2904">
        <v>3</v>
      </c>
      <c r="AG87" s="2905" t="s">
        <v>1049</v>
      </c>
      <c r="AH87" s="2905" t="s">
        <v>1045</v>
      </c>
      <c r="AI87" s="2904"/>
      <c r="AJ87" s="2905"/>
      <c r="AK87" s="2905"/>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c r="BG87" s="4633"/>
    </row>
    <row customHeight="1" ht="11.25">
      <c r="A88" s="1564" t="s">
        <v>989</v>
      </c>
      <c r="B88" s="1564"/>
      <c r="C88" s="1564"/>
      <c r="D88" s="1558"/>
      <c r="E88" s="1568"/>
      <c r="F88" s="2227"/>
      <c r="G88" s="2228"/>
      <c r="H88" s="2913" t="s">
        <v>148</v>
      </c>
      <c r="I88" s="2914"/>
      <c r="J88" s="7565"/>
      <c r="K88" s="2915"/>
      <c r="L88" s="2505"/>
      <c r="M88" s="2506"/>
      <c r="N88" s="2906"/>
      <c r="O88" s="2907">
        <v>1</v>
      </c>
      <c r="P88" s="2908" t="s">
        <v>65</v>
      </c>
      <c r="Q88" s="7566" t="s">
        <v>1027</v>
      </c>
      <c r="R88" s="7567" t="s">
        <v>1028</v>
      </c>
      <c r="S88" s="7567" t="s">
        <v>1029</v>
      </c>
      <c r="T88" s="7567" t="s">
        <v>1029</v>
      </c>
      <c r="U88" s="7567" t="s">
        <v>1030</v>
      </c>
      <c r="V88" s="7567" t="s">
        <v>1031</v>
      </c>
      <c r="W88" s="7567" t="s">
        <v>1032</v>
      </c>
      <c r="X88" s="7567" t="s">
        <v>1033</v>
      </c>
      <c r="Y88" s="7567" t="s">
        <v>1034</v>
      </c>
      <c r="Z88" s="1573"/>
      <c r="AA88" s="1574"/>
      <c r="AB88" s="1574"/>
      <c r="AC88" s="1578"/>
      <c r="AD88" s="1578"/>
      <c r="AE88" s="1579"/>
      <c r="AF88" s="2904"/>
      <c r="AG88" s="2905"/>
      <c r="AH88" s="2905"/>
      <c r="AI88" s="2904"/>
      <c r="AJ88" s="2905"/>
      <c r="AK88" s="2905"/>
      <c r="AL88" s="2386"/>
      <c r="AM88" s="2221"/>
      <c r="AN88" s="2221"/>
      <c r="AO88" s="2221"/>
      <c r="AP88" s="2221"/>
      <c r="AQ88" s="2221"/>
      <c r="AR88" s="2221"/>
      <c r="AS88" s="2221"/>
      <c r="AT88" s="2221"/>
      <c r="AU88" s="2221"/>
      <c r="AV88" s="2221"/>
      <c r="AW88" s="2221"/>
      <c r="AX88" s="2221"/>
      <c r="AY88" s="2221"/>
      <c r="AZ88" s="2221"/>
      <c r="BA88" s="2221"/>
      <c r="BB88" s="2221"/>
      <c r="BC88" s="2221"/>
      <c r="BD88" s="2221"/>
      <c r="BE88" s="2221"/>
      <c r="BF88" s="2221"/>
      <c r="BG88" s="4633"/>
    </row>
    <row customHeight="1" ht="11.25">
      <c r="A89" s="1564" t="s">
        <v>989</v>
      </c>
      <c r="B89" s="1564"/>
      <c r="C89" s="1564"/>
      <c r="D89" s="1558"/>
      <c r="E89" s="1568"/>
      <c r="F89" s="2227"/>
      <c r="G89" s="2228"/>
      <c r="H89" s="2913" t="s">
        <v>148</v>
      </c>
      <c r="I89" s="2914"/>
      <c r="J89" s="7565"/>
      <c r="K89" s="2915"/>
      <c r="L89" s="2505"/>
      <c r="M89" s="2506"/>
      <c r="N89" s="2906"/>
      <c r="O89" s="2907"/>
      <c r="P89" s="2909"/>
      <c r="Q89" s="7566"/>
      <c r="R89" s="2911"/>
      <c r="S89" s="2912"/>
      <c r="T89" s="2911"/>
      <c r="U89" s="2911"/>
      <c r="V89" s="2911"/>
      <c r="W89" s="2911"/>
      <c r="X89" s="2911"/>
      <c r="Y89" s="2911"/>
      <c r="Z89" s="2226"/>
      <c r="AA89" s="2192">
        <v>1</v>
      </c>
      <c r="AB89" s="1577" t="s">
        <v>1035</v>
      </c>
      <c r="AC89" s="1567">
        <v>24352.968</v>
      </c>
      <c r="AD89" s="1577" t="str">
        <f>AB89</f>
        <v>  Прочие собственные средства</v>
      </c>
      <c r="AE89" s="1567"/>
      <c r="AF89" s="2904"/>
      <c r="AG89" s="2905"/>
      <c r="AH89" s="2905"/>
      <c r="AI89" s="2904"/>
      <c r="AJ89" s="2905"/>
      <c r="AK89" s="2905"/>
      <c r="AL89" s="2386"/>
      <c r="AM89" s="2221"/>
      <c r="AN89" s="2221"/>
      <c r="AO89" s="2221"/>
      <c r="AP89" s="2221"/>
      <c r="AQ89" s="2221"/>
      <c r="AR89" s="2221"/>
      <c r="AS89" s="2221"/>
      <c r="AT89" s="2221"/>
      <c r="AU89" s="2221"/>
      <c r="AV89" s="2221"/>
      <c r="AW89" s="2221"/>
      <c r="AX89" s="2221"/>
      <c r="AY89" s="2221"/>
      <c r="AZ89" s="2221"/>
      <c r="BA89" s="2221"/>
      <c r="BB89" s="2221"/>
      <c r="BC89" s="2221"/>
      <c r="BD89" s="2221"/>
      <c r="BE89" s="2221"/>
      <c r="BF89" s="2221"/>
      <c r="BG89" s="4633"/>
    </row>
    <row customHeight="1" ht="11.25">
      <c r="A90" s="1564" t="s">
        <v>989</v>
      </c>
      <c r="B90" s="1564"/>
      <c r="C90" s="1564"/>
      <c r="D90" s="1558"/>
      <c r="E90" s="1568"/>
      <c r="F90" s="2227"/>
      <c r="G90" s="2228"/>
      <c r="H90" s="2913" t="s">
        <v>148</v>
      </c>
      <c r="I90" s="2914"/>
      <c r="J90" s="7565"/>
      <c r="K90" s="2915"/>
      <c r="L90" s="2505"/>
      <c r="M90" s="2506"/>
      <c r="N90" s="2906"/>
      <c r="O90" s="2907"/>
      <c r="P90" s="2910"/>
      <c r="Q90" s="7566"/>
      <c r="R90" s="2911"/>
      <c r="S90" s="2912"/>
      <c r="T90" s="2911"/>
      <c r="U90" s="2911"/>
      <c r="V90" s="2911"/>
      <c r="W90" s="2911"/>
      <c r="X90" s="2911"/>
      <c r="Y90" s="2911"/>
      <c r="Z90" s="1573"/>
      <c r="AA90" s="1574"/>
      <c r="AB90" s="1639" t="s">
        <v>1036</v>
      </c>
      <c r="AC90" s="1578"/>
      <c r="AD90" s="1578"/>
      <c r="AE90" s="1580"/>
      <c r="AF90" s="2904"/>
      <c r="AG90" s="2905"/>
      <c r="AH90" s="2905"/>
      <c r="AI90" s="2904"/>
      <c r="AJ90" s="2905"/>
      <c r="AK90" s="2905"/>
      <c r="AL90" s="2386"/>
      <c r="AM90" s="2221"/>
      <c r="AN90" s="2221"/>
      <c r="AO90" s="2221"/>
      <c r="AP90" s="2221"/>
      <c r="AQ90" s="2221"/>
      <c r="AR90" s="2221"/>
      <c r="AS90" s="2221"/>
      <c r="AT90" s="2221"/>
      <c r="AU90" s="2221"/>
      <c r="AV90" s="2221"/>
      <c r="AW90" s="2221"/>
      <c r="AX90" s="2221"/>
      <c r="AY90" s="2221"/>
      <c r="AZ90" s="2221"/>
      <c r="BA90" s="2221"/>
      <c r="BB90" s="2221"/>
      <c r="BC90" s="2221"/>
      <c r="BD90" s="2221"/>
      <c r="BE90" s="2221"/>
      <c r="BF90" s="2221"/>
      <c r="BG90" s="4633"/>
    </row>
    <row customHeight="1" ht="11.25">
      <c r="A91" s="1564" t="s">
        <v>989</v>
      </c>
      <c r="B91" s="1564"/>
      <c r="C91" s="1564"/>
      <c r="D91" s="1558"/>
      <c r="E91" s="1568"/>
      <c r="F91" s="2227"/>
      <c r="G91" s="2228"/>
      <c r="H91" s="2913" t="s">
        <v>148</v>
      </c>
      <c r="I91" s="2914"/>
      <c r="J91" s="7565"/>
      <c r="K91" s="2915"/>
      <c r="L91" s="2505"/>
      <c r="M91" s="2506"/>
      <c r="N91" s="1573"/>
      <c r="O91" s="1574"/>
      <c r="P91" s="1566" t="s">
        <v>1037</v>
      </c>
      <c r="Q91" s="1574"/>
      <c r="R91" s="1574"/>
      <c r="S91" s="1574"/>
      <c r="T91" s="1574"/>
      <c r="U91" s="1574"/>
      <c r="V91" s="1574"/>
      <c r="W91" s="1574"/>
      <c r="X91" s="1574"/>
      <c r="Y91" s="1574"/>
      <c r="Z91" s="1574"/>
      <c r="AA91" s="1574"/>
      <c r="AB91" s="1574"/>
      <c r="AC91" s="1574"/>
      <c r="AD91" s="1574"/>
      <c r="AE91" s="1581"/>
      <c r="AF91" s="2904"/>
      <c r="AG91" s="2905"/>
      <c r="AH91" s="2905"/>
      <c r="AI91" s="2904"/>
      <c r="AJ91" s="2905"/>
      <c r="AK91" s="290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c r="BG91" s="4633"/>
    </row>
    <row customHeight="1" ht="11.25">
      <c r="A92" s="1564" t="s">
        <v>989</v>
      </c>
      <c r="B92" s="1564" t="s">
        <v>22</v>
      </c>
      <c r="C92" s="1564"/>
      <c r="D92" s="1558"/>
      <c r="E92" s="1568"/>
      <c r="F92" s="2227"/>
      <c r="G92" s="4617" t="s">
        <v>684</v>
      </c>
      <c r="H92" s="2913" t="s">
        <v>150</v>
      </c>
      <c r="I92" s="2914" t="s">
        <v>1065</v>
      </c>
      <c r="J92" s="7565" t="s">
        <v>22</v>
      </c>
      <c r="K92" s="2915" t="s">
        <v>1067</v>
      </c>
      <c r="L92" s="2505" t="s">
        <v>19</v>
      </c>
      <c r="M92" s="2506"/>
      <c r="N92" s="2384"/>
      <c r="O92" s="1575" t="s">
        <v>371</v>
      </c>
      <c r="P92" s="1576"/>
      <c r="Q92" s="1576"/>
      <c r="R92" s="1576"/>
      <c r="S92" s="1576"/>
      <c r="T92" s="1576"/>
      <c r="U92" s="1576"/>
      <c r="V92" s="1576"/>
      <c r="W92" s="1576"/>
      <c r="X92" s="1576"/>
      <c r="Y92" s="1576"/>
      <c r="Z92" s="1576"/>
      <c r="AA92" s="1576"/>
      <c r="AB92" s="1576"/>
      <c r="AC92" s="1576"/>
      <c r="AD92" s="1576"/>
      <c r="AE92" s="1576"/>
      <c r="AF92" s="2904">
        <v>3</v>
      </c>
      <c r="AG92" s="2905" t="s">
        <v>1049</v>
      </c>
      <c r="AH92" s="2905" t="s">
        <v>1045</v>
      </c>
      <c r="AI92" s="2904"/>
      <c r="AJ92" s="2905"/>
      <c r="AK92" s="290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c r="BG92" s="4633"/>
    </row>
    <row customHeight="1" ht="11.25">
      <c r="A93" s="1564" t="s">
        <v>989</v>
      </c>
      <c r="B93" s="1564"/>
      <c r="C93" s="1564"/>
      <c r="D93" s="1558"/>
      <c r="E93" s="1568"/>
      <c r="F93" s="2227"/>
      <c r="G93" s="2228"/>
      <c r="H93" s="2913" t="s">
        <v>149</v>
      </c>
      <c r="I93" s="2914"/>
      <c r="J93" s="7565"/>
      <c r="K93" s="2915"/>
      <c r="L93" s="2505"/>
      <c r="M93" s="2506"/>
      <c r="N93" s="2906"/>
      <c r="O93" s="2907">
        <v>1</v>
      </c>
      <c r="P93" s="2908" t="s">
        <v>65</v>
      </c>
      <c r="Q93" s="7566" t="s">
        <v>1027</v>
      </c>
      <c r="R93" s="7567" t="s">
        <v>1028</v>
      </c>
      <c r="S93" s="7567" t="s">
        <v>1029</v>
      </c>
      <c r="T93" s="7567" t="s">
        <v>1029</v>
      </c>
      <c r="U93" s="7567" t="s">
        <v>1030</v>
      </c>
      <c r="V93" s="7567" t="s">
        <v>1031</v>
      </c>
      <c r="W93" s="7567" t="s">
        <v>1032</v>
      </c>
      <c r="X93" s="7567" t="s">
        <v>1033</v>
      </c>
      <c r="Y93" s="7567" t="s">
        <v>1034</v>
      </c>
      <c r="Z93" s="1573"/>
      <c r="AA93" s="1574"/>
      <c r="AB93" s="1574"/>
      <c r="AC93" s="1578"/>
      <c r="AD93" s="1578"/>
      <c r="AE93" s="1579"/>
      <c r="AF93" s="2904"/>
      <c r="AG93" s="2905"/>
      <c r="AH93" s="2905"/>
      <c r="AI93" s="2904"/>
      <c r="AJ93" s="2905"/>
      <c r="AK93" s="290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c r="BG93" s="4633"/>
    </row>
    <row customHeight="1" ht="11.25">
      <c r="A94" s="1564" t="s">
        <v>989</v>
      </c>
      <c r="B94" s="1564"/>
      <c r="C94" s="1564"/>
      <c r="D94" s="1558"/>
      <c r="E94" s="1568"/>
      <c r="F94" s="2227"/>
      <c r="G94" s="2228"/>
      <c r="H94" s="2913" t="s">
        <v>149</v>
      </c>
      <c r="I94" s="2914"/>
      <c r="J94" s="7565"/>
      <c r="K94" s="2915"/>
      <c r="L94" s="2505"/>
      <c r="M94" s="2506"/>
      <c r="N94" s="2906"/>
      <c r="O94" s="2907"/>
      <c r="P94" s="2909"/>
      <c r="Q94" s="7566"/>
      <c r="R94" s="2911"/>
      <c r="S94" s="2912"/>
      <c r="T94" s="2911"/>
      <c r="U94" s="2911"/>
      <c r="V94" s="2911"/>
      <c r="W94" s="2911"/>
      <c r="X94" s="2911"/>
      <c r="Y94" s="2911"/>
      <c r="Z94" s="2226"/>
      <c r="AA94" s="2192">
        <v>1</v>
      </c>
      <c r="AB94" s="1577" t="s">
        <v>1043</v>
      </c>
      <c r="AC94" s="1567">
        <v>2000</v>
      </c>
      <c r="AD94" s="1577" t="str">
        <f>AB94</f>
        <v>      Амортизационные отчисления с выделением результатов переоценки основных средств и нематериальных активов</v>
      </c>
      <c r="AE94" s="1567"/>
      <c r="AF94" s="2904"/>
      <c r="AG94" s="2905"/>
      <c r="AH94" s="2905"/>
      <c r="AI94" s="2904"/>
      <c r="AJ94" s="2905"/>
      <c r="AK94" s="2905"/>
      <c r="AL94" s="2386"/>
      <c r="AM94" s="2221"/>
      <c r="AN94" s="2221"/>
      <c r="AO94" s="2221"/>
      <c r="AP94" s="2221"/>
      <c r="AQ94" s="2221"/>
      <c r="AR94" s="2221"/>
      <c r="AS94" s="2221"/>
      <c r="AT94" s="2221"/>
      <c r="AU94" s="2221"/>
      <c r="AV94" s="2221"/>
      <c r="AW94" s="2221"/>
      <c r="AX94" s="2221"/>
      <c r="AY94" s="2221"/>
      <c r="AZ94" s="2221"/>
      <c r="BA94" s="2221"/>
      <c r="BB94" s="2221"/>
      <c r="BC94" s="2221"/>
      <c r="BD94" s="2221"/>
      <c r="BE94" s="2221"/>
      <c r="BF94" s="2221"/>
      <c r="BG94" s="4633"/>
    </row>
    <row customHeight="1" ht="11.25">
      <c r="A95" s="1564" t="s">
        <v>989</v>
      </c>
      <c r="B95" s="1564"/>
      <c r="C95" s="1564"/>
      <c r="D95" s="1558"/>
      <c r="E95" s="1568"/>
      <c r="F95" s="2228"/>
      <c r="G95" s="2228"/>
      <c r="H95" s="2228"/>
      <c r="I95" s="2228"/>
      <c r="J95" s="2228"/>
      <c r="K95" s="2228"/>
      <c r="L95" s="2228"/>
      <c r="M95" s="2228"/>
      <c r="N95" s="2228"/>
      <c r="O95" s="2228"/>
      <c r="P95" s="2228"/>
      <c r="Q95" s="2228"/>
      <c r="R95" s="2228"/>
      <c r="S95" s="2228"/>
      <c r="T95" s="2228"/>
      <c r="U95" s="2228"/>
      <c r="V95" s="2228"/>
      <c r="W95" s="2228"/>
      <c r="X95" s="2228"/>
      <c r="Y95" s="2228"/>
      <c r="Z95" s="7559" t="s">
        <v>684</v>
      </c>
      <c r="AA95" s="2212" t="s">
        <v>107</v>
      </c>
      <c r="AB95" s="1577" t="s">
        <v>1035</v>
      </c>
      <c r="AC95" s="1567">
        <v>400</v>
      </c>
      <c r="AD95" s="1577" t="str">
        <f>AB95</f>
        <v>  Прочие собственные средства</v>
      </c>
      <c r="AE95" s="1567"/>
      <c r="AF95" s="2229"/>
      <c r="AG95" s="2157"/>
      <c r="AH95" s="2157"/>
      <c r="AI95" s="2229"/>
      <c r="AJ95" s="2157"/>
      <c r="AK95" s="2385"/>
      <c r="AL95" s="2386"/>
      <c r="AM95" s="2221"/>
      <c r="AN95" s="2221"/>
      <c r="AO95" s="2221"/>
      <c r="AP95" s="2221"/>
      <c r="AQ95" s="2221"/>
      <c r="AR95" s="2221"/>
      <c r="AS95" s="2221"/>
      <c r="AT95" s="2221"/>
      <c r="AU95" s="2221"/>
      <c r="AV95" s="2221"/>
      <c r="AW95" s="2221"/>
      <c r="AX95" s="2221"/>
      <c r="AY95" s="2221"/>
      <c r="AZ95" s="2221"/>
      <c r="BA95" s="2221"/>
      <c r="BB95" s="2221"/>
      <c r="BC95" s="2221"/>
      <c r="BD95" s="2221"/>
      <c r="BE95" s="2221"/>
      <c r="BF95" s="2221"/>
      <c r="BG95" s="7564"/>
    </row>
    <row customHeight="1" ht="11.25">
      <c r="A96" s="1564" t="s">
        <v>989</v>
      </c>
      <c r="B96" s="1564"/>
      <c r="C96" s="1564"/>
      <c r="D96" s="1558"/>
      <c r="E96" s="1568"/>
      <c r="F96" s="2227"/>
      <c r="G96" s="2228"/>
      <c r="H96" s="2913" t="s">
        <v>149</v>
      </c>
      <c r="I96" s="2914"/>
      <c r="J96" s="7565"/>
      <c r="K96" s="2915"/>
      <c r="L96" s="2505"/>
      <c r="M96" s="2506"/>
      <c r="N96" s="2906"/>
      <c r="O96" s="2907"/>
      <c r="P96" s="2910"/>
      <c r="Q96" s="7566"/>
      <c r="R96" s="2911"/>
      <c r="S96" s="2912"/>
      <c r="T96" s="2911"/>
      <c r="U96" s="2911"/>
      <c r="V96" s="2911"/>
      <c r="W96" s="2911"/>
      <c r="X96" s="2911"/>
      <c r="Y96" s="2911"/>
      <c r="Z96" s="1573"/>
      <c r="AA96" s="1574"/>
      <c r="AB96" s="1639" t="s">
        <v>1036</v>
      </c>
      <c r="AC96" s="1578"/>
      <c r="AD96" s="1578"/>
      <c r="AE96" s="1580"/>
      <c r="AF96" s="2904"/>
      <c r="AG96" s="2905"/>
      <c r="AH96" s="2905"/>
      <c r="AI96" s="2904"/>
      <c r="AJ96" s="2905"/>
      <c r="AK96" s="2905"/>
      <c r="AL96" s="2386"/>
      <c r="AM96" s="2221"/>
      <c r="AN96" s="2221"/>
      <c r="AO96" s="2221"/>
      <c r="AP96" s="2221"/>
      <c r="AQ96" s="2221"/>
      <c r="AR96" s="2221"/>
      <c r="AS96" s="2221"/>
      <c r="AT96" s="2221"/>
      <c r="AU96" s="2221"/>
      <c r="AV96" s="2221"/>
      <c r="AW96" s="2221"/>
      <c r="AX96" s="2221"/>
      <c r="AY96" s="2221"/>
      <c r="AZ96" s="2221"/>
      <c r="BA96" s="2221"/>
      <c r="BB96" s="2221"/>
      <c r="BC96" s="2221"/>
      <c r="BD96" s="2221"/>
      <c r="BE96" s="2221"/>
      <c r="BF96" s="2221"/>
      <c r="BG96" s="4633"/>
    </row>
    <row customHeight="1" ht="11.25">
      <c r="A97" s="1564" t="s">
        <v>989</v>
      </c>
      <c r="B97" s="1564"/>
      <c r="C97" s="1564"/>
      <c r="D97" s="1558"/>
      <c r="E97" s="1568"/>
      <c r="F97" s="2227"/>
      <c r="G97" s="2228"/>
      <c r="H97" s="2913" t="s">
        <v>149</v>
      </c>
      <c r="I97" s="2914"/>
      <c r="J97" s="7565"/>
      <c r="K97" s="2915"/>
      <c r="L97" s="2505"/>
      <c r="M97" s="2506"/>
      <c r="N97" s="1573"/>
      <c r="O97" s="1574"/>
      <c r="P97" s="1566" t="s">
        <v>1037</v>
      </c>
      <c r="Q97" s="1574"/>
      <c r="R97" s="1574"/>
      <c r="S97" s="1574"/>
      <c r="T97" s="1574"/>
      <c r="U97" s="1574"/>
      <c r="V97" s="1574"/>
      <c r="W97" s="1574"/>
      <c r="X97" s="1574"/>
      <c r="Y97" s="1574"/>
      <c r="Z97" s="1574"/>
      <c r="AA97" s="1574"/>
      <c r="AB97" s="1574"/>
      <c r="AC97" s="1574"/>
      <c r="AD97" s="1574"/>
      <c r="AE97" s="1581"/>
      <c r="AF97" s="2904"/>
      <c r="AG97" s="2905"/>
      <c r="AH97" s="2905"/>
      <c r="AI97" s="2904"/>
      <c r="AJ97" s="2905"/>
      <c r="AK97" s="290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c r="BG97" s="4633"/>
    </row>
    <row customHeight="1" ht="11.25">
      <c r="A98" s="1564" t="s">
        <v>989</v>
      </c>
      <c r="B98" s="1564" t="s">
        <v>1068</v>
      </c>
      <c r="C98" s="1564"/>
      <c r="D98" s="1558"/>
      <c r="E98" s="1568"/>
      <c r="F98" s="2227"/>
      <c r="G98" s="4617" t="s">
        <v>684</v>
      </c>
      <c r="H98" s="2913" t="s">
        <v>1069</v>
      </c>
      <c r="I98" s="2914" t="s">
        <v>1070</v>
      </c>
      <c r="J98" s="2883" t="s">
        <v>1071</v>
      </c>
      <c r="K98" s="2915" t="s">
        <v>1072</v>
      </c>
      <c r="L98" s="2505" t="s">
        <v>19</v>
      </c>
      <c r="M98" s="2506"/>
      <c r="N98" s="2384"/>
      <c r="O98" s="1575" t="s">
        <v>371</v>
      </c>
      <c r="P98" s="1576"/>
      <c r="Q98" s="1576"/>
      <c r="R98" s="1576"/>
      <c r="S98" s="1576"/>
      <c r="T98" s="1576"/>
      <c r="U98" s="1576"/>
      <c r="V98" s="1576"/>
      <c r="W98" s="1576"/>
      <c r="X98" s="1576"/>
      <c r="Y98" s="1576"/>
      <c r="Z98" s="1576"/>
      <c r="AA98" s="1576"/>
      <c r="AB98" s="1576"/>
      <c r="AC98" s="1576"/>
      <c r="AD98" s="1576"/>
      <c r="AE98" s="1576"/>
      <c r="AF98" s="2904">
        <v>1</v>
      </c>
      <c r="AG98" s="2905" t="s">
        <v>1025</v>
      </c>
      <c r="AH98" s="2905" t="s">
        <v>1042</v>
      </c>
      <c r="AI98" s="2904"/>
      <c r="AJ98" s="2905"/>
      <c r="AK98" s="2905"/>
      <c r="AL98" s="2386"/>
      <c r="AM98" s="2221"/>
      <c r="AN98" s="2221"/>
      <c r="AO98" s="2221"/>
      <c r="AP98" s="2221"/>
      <c r="AQ98" s="2221"/>
      <c r="AR98" s="2221"/>
      <c r="AS98" s="2221"/>
      <c r="AT98" s="2221"/>
      <c r="AU98" s="2221"/>
      <c r="AV98" s="2221"/>
      <c r="AW98" s="2221"/>
      <c r="AX98" s="2221"/>
      <c r="AY98" s="2221"/>
      <c r="AZ98" s="2221"/>
      <c r="BA98" s="2221"/>
      <c r="BB98" s="2221"/>
      <c r="BC98" s="2221"/>
      <c r="BD98" s="2221"/>
      <c r="BE98" s="2221"/>
      <c r="BF98" s="2221"/>
      <c r="BG98" s="4633"/>
    </row>
    <row customHeight="1" ht="11.25">
      <c r="A99" s="1564" t="s">
        <v>989</v>
      </c>
      <c r="B99" s="1564"/>
      <c r="C99" s="1564"/>
      <c r="D99" s="1558"/>
      <c r="E99" s="1568"/>
      <c r="F99" s="2227"/>
      <c r="G99" s="2228"/>
      <c r="H99" s="2913" t="s">
        <v>150</v>
      </c>
      <c r="I99" s="2914"/>
      <c r="J99" s="2883"/>
      <c r="K99" s="2915"/>
      <c r="L99" s="2505"/>
      <c r="M99" s="2506"/>
      <c r="N99" s="2906"/>
      <c r="O99" s="2907">
        <v>1</v>
      </c>
      <c r="P99" s="2908" t="s">
        <v>65</v>
      </c>
      <c r="Q99" s="7566" t="s">
        <v>1053</v>
      </c>
      <c r="R99" s="7567" t="s">
        <v>1028</v>
      </c>
      <c r="S99" s="7567" t="s">
        <v>1054</v>
      </c>
      <c r="T99" s="7567" t="s">
        <v>1054</v>
      </c>
      <c r="U99" s="7567" t="s">
        <v>1055</v>
      </c>
      <c r="V99" s="7567" t="s">
        <v>1056</v>
      </c>
      <c r="W99" s="7567" t="s">
        <v>1057</v>
      </c>
      <c r="X99" s="7567" t="s">
        <v>1058</v>
      </c>
      <c r="Y99" s="7567" t="s">
        <v>109</v>
      </c>
      <c r="Z99" s="1573"/>
      <c r="AA99" s="1574"/>
      <c r="AB99" s="1574"/>
      <c r="AC99" s="1578"/>
      <c r="AD99" s="1578"/>
      <c r="AE99" s="1579"/>
      <c r="AF99" s="2904"/>
      <c r="AG99" s="2905"/>
      <c r="AH99" s="2905"/>
      <c r="AI99" s="2904"/>
      <c r="AJ99" s="2905"/>
      <c r="AK99" s="2905"/>
      <c r="AL99" s="2386"/>
      <c r="AM99" s="2221"/>
      <c r="AN99" s="2221"/>
      <c r="AO99" s="2221"/>
      <c r="AP99" s="2221"/>
      <c r="AQ99" s="2221"/>
      <c r="AR99" s="2221"/>
      <c r="AS99" s="2221"/>
      <c r="AT99" s="2221"/>
      <c r="AU99" s="2221"/>
      <c r="AV99" s="2221"/>
      <c r="AW99" s="2221"/>
      <c r="AX99" s="2221"/>
      <c r="AY99" s="2221"/>
      <c r="AZ99" s="2221"/>
      <c r="BA99" s="2221"/>
      <c r="BB99" s="2221"/>
      <c r="BC99" s="2221"/>
      <c r="BD99" s="2221"/>
      <c r="BE99" s="2221"/>
      <c r="BF99" s="2221"/>
      <c r="BG99" s="4633"/>
    </row>
    <row customHeight="1" ht="11.25">
      <c r="A100" s="1564" t="s">
        <v>989</v>
      </c>
      <c r="B100" s="1564"/>
      <c r="C100" s="1564"/>
      <c r="D100" s="1558"/>
      <c r="E100" s="1568"/>
      <c r="F100" s="2227"/>
      <c r="G100" s="2228"/>
      <c r="H100" s="2913" t="s">
        <v>150</v>
      </c>
      <c r="I100" s="2914"/>
      <c r="J100" s="2883"/>
      <c r="K100" s="2915"/>
      <c r="L100" s="2505"/>
      <c r="M100" s="2506"/>
      <c r="N100" s="2906"/>
      <c r="O100" s="2907"/>
      <c r="P100" s="2909"/>
      <c r="Q100" s="7566"/>
      <c r="R100" s="2911"/>
      <c r="S100" s="2912"/>
      <c r="T100" s="2911"/>
      <c r="U100" s="2911"/>
      <c r="V100" s="2911"/>
      <c r="W100" s="2911"/>
      <c r="X100" s="2911"/>
      <c r="Y100" s="2911"/>
      <c r="Z100" s="2226"/>
      <c r="AA100" s="2192">
        <v>1</v>
      </c>
      <c r="AB100" s="1577" t="s">
        <v>1035</v>
      </c>
      <c r="AC100" s="1567">
        <v>1477.34595</v>
      </c>
      <c r="AD100" s="1577" t="str">
        <f>AB100</f>
        <v>  Прочие собственные средства</v>
      </c>
      <c r="AE100" s="1567"/>
      <c r="AF100" s="2904"/>
      <c r="AG100" s="2905"/>
      <c r="AH100" s="2905"/>
      <c r="AI100" s="2904"/>
      <c r="AJ100" s="2905"/>
      <c r="AK100" s="2905"/>
      <c r="AL100" s="2386"/>
      <c r="AM100" s="2221"/>
      <c r="AN100" s="2221"/>
      <c r="AO100" s="2221"/>
      <c r="AP100" s="2221"/>
      <c r="AQ100" s="2221"/>
      <c r="AR100" s="2221"/>
      <c r="AS100" s="2221"/>
      <c r="AT100" s="2221"/>
      <c r="AU100" s="2221"/>
      <c r="AV100" s="2221"/>
      <c r="AW100" s="2221"/>
      <c r="AX100" s="2221"/>
      <c r="AY100" s="2221"/>
      <c r="AZ100" s="2221"/>
      <c r="BA100" s="2221"/>
      <c r="BB100" s="2221"/>
      <c r="BC100" s="2221"/>
      <c r="BD100" s="2221"/>
      <c r="BE100" s="2221"/>
      <c r="BF100" s="2221"/>
      <c r="BG100" s="4633"/>
    </row>
    <row customHeight="1" ht="11.25">
      <c r="A101" s="1564" t="s">
        <v>989</v>
      </c>
      <c r="B101" s="1564"/>
      <c r="C101" s="1564"/>
      <c r="D101" s="1558"/>
      <c r="E101" s="1568"/>
      <c r="F101" s="2227"/>
      <c r="G101" s="2228"/>
      <c r="H101" s="2913" t="s">
        <v>150</v>
      </c>
      <c r="I101" s="2914"/>
      <c r="J101" s="2883"/>
      <c r="K101" s="2915"/>
      <c r="L101" s="2505"/>
      <c r="M101" s="2506"/>
      <c r="N101" s="2906"/>
      <c r="O101" s="2907"/>
      <c r="P101" s="2910"/>
      <c r="Q101" s="7566"/>
      <c r="R101" s="2911"/>
      <c r="S101" s="2912"/>
      <c r="T101" s="2911"/>
      <c r="U101" s="2911"/>
      <c r="V101" s="2911"/>
      <c r="W101" s="2911"/>
      <c r="X101" s="2911"/>
      <c r="Y101" s="2911"/>
      <c r="Z101" s="1573"/>
      <c r="AA101" s="1574"/>
      <c r="AB101" s="1639" t="s">
        <v>1036</v>
      </c>
      <c r="AC101" s="1578"/>
      <c r="AD101" s="1578"/>
      <c r="AE101" s="1580"/>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c r="BG101" s="4633"/>
    </row>
    <row customHeight="1" ht="11.25">
      <c r="A102" s="1564" t="s">
        <v>989</v>
      </c>
      <c r="B102" s="1564"/>
      <c r="C102" s="1564"/>
      <c r="D102" s="1558"/>
      <c r="E102" s="1568"/>
      <c r="F102" s="2227"/>
      <c r="G102" s="2228"/>
      <c r="H102" s="2913" t="s">
        <v>150</v>
      </c>
      <c r="I102" s="2914"/>
      <c r="J102" s="2883"/>
      <c r="K102" s="2915"/>
      <c r="L102" s="2505"/>
      <c r="M102" s="2506"/>
      <c r="N102" s="1573"/>
      <c r="O102" s="1574"/>
      <c r="P102" s="1566" t="s">
        <v>1037</v>
      </c>
      <c r="Q102" s="1574"/>
      <c r="R102" s="1574"/>
      <c r="S102" s="1574"/>
      <c r="T102" s="1574"/>
      <c r="U102" s="1574"/>
      <c r="V102" s="1574"/>
      <c r="W102" s="1574"/>
      <c r="X102" s="1574"/>
      <c r="Y102" s="1574"/>
      <c r="Z102" s="1574"/>
      <c r="AA102" s="1574"/>
      <c r="AB102" s="1574"/>
      <c r="AC102" s="1574"/>
      <c r="AD102" s="1574"/>
      <c r="AE102" s="1581"/>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c r="BG102" s="4633"/>
    </row>
    <row customHeight="1" ht="11.25">
      <c r="A103" s="1564" t="s">
        <v>989</v>
      </c>
      <c r="B103" s="1564" t="s">
        <v>1068</v>
      </c>
      <c r="C103" s="1564"/>
      <c r="D103" s="1558"/>
      <c r="E103" s="1568"/>
      <c r="F103" s="2227"/>
      <c r="G103" s="4617" t="s">
        <v>684</v>
      </c>
      <c r="H103" s="2913" t="s">
        <v>1073</v>
      </c>
      <c r="I103" s="2914" t="s">
        <v>1070</v>
      </c>
      <c r="J103" s="2883" t="s">
        <v>1074</v>
      </c>
      <c r="K103" s="2915" t="s">
        <v>1075</v>
      </c>
      <c r="L103" s="2505" t="s">
        <v>19</v>
      </c>
      <c r="M103" s="2506"/>
      <c r="N103" s="2384"/>
      <c r="O103" s="1575" t="s">
        <v>371</v>
      </c>
      <c r="P103" s="1576"/>
      <c r="Q103" s="1576"/>
      <c r="R103" s="1576"/>
      <c r="S103" s="1576"/>
      <c r="T103" s="1576"/>
      <c r="U103" s="1576"/>
      <c r="V103" s="1576"/>
      <c r="W103" s="1576"/>
      <c r="X103" s="1576"/>
      <c r="Y103" s="1576"/>
      <c r="Z103" s="1576"/>
      <c r="AA103" s="1576"/>
      <c r="AB103" s="1576"/>
      <c r="AC103" s="1576"/>
      <c r="AD103" s="1576"/>
      <c r="AE103" s="1576"/>
      <c r="AF103" s="2904">
        <v>1</v>
      </c>
      <c r="AG103" s="2905" t="s">
        <v>1025</v>
      </c>
      <c r="AH103" s="2905" t="s">
        <v>1042</v>
      </c>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c r="BG103" s="4633"/>
    </row>
    <row customHeight="1" ht="11.25">
      <c r="A104" s="1564" t="s">
        <v>989</v>
      </c>
      <c r="B104" s="1564"/>
      <c r="C104" s="1564"/>
      <c r="D104" s="1558"/>
      <c r="E104" s="1568"/>
      <c r="F104" s="2227"/>
      <c r="G104" s="2228"/>
      <c r="H104" s="2913" t="s">
        <v>1069</v>
      </c>
      <c r="I104" s="2914"/>
      <c r="J104" s="2883"/>
      <c r="K104" s="2915"/>
      <c r="L104" s="2505"/>
      <c r="M104" s="2506"/>
      <c r="N104" s="2906"/>
      <c r="O104" s="2907">
        <v>1</v>
      </c>
      <c r="P104" s="2908" t="s">
        <v>65</v>
      </c>
      <c r="Q104" s="7566" t="s">
        <v>1027</v>
      </c>
      <c r="R104" s="7567" t="s">
        <v>1028</v>
      </c>
      <c r="S104" s="7567" t="s">
        <v>1029</v>
      </c>
      <c r="T104" s="7567" t="s">
        <v>1029</v>
      </c>
      <c r="U104" s="7567" t="s">
        <v>1030</v>
      </c>
      <c r="V104" s="7567" t="s">
        <v>1031</v>
      </c>
      <c r="W104" s="7567" t="s">
        <v>1032</v>
      </c>
      <c r="X104" s="7567" t="s">
        <v>1033</v>
      </c>
      <c r="Y104" s="7567" t="s">
        <v>1034</v>
      </c>
      <c r="Z104" s="1573"/>
      <c r="AA104" s="1574"/>
      <c r="AB104" s="1574"/>
      <c r="AC104" s="1578"/>
      <c r="AD104" s="1578"/>
      <c r="AE104" s="1579"/>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c r="BG104" s="4633"/>
    </row>
    <row customHeight="1" ht="11.25">
      <c r="A105" s="1564" t="s">
        <v>989</v>
      </c>
      <c r="B105" s="1564"/>
      <c r="C105" s="1564"/>
      <c r="D105" s="1558"/>
      <c r="E105" s="1568"/>
      <c r="F105" s="2227"/>
      <c r="G105" s="2228"/>
      <c r="H105" s="2913" t="s">
        <v>1069</v>
      </c>
      <c r="I105" s="2914"/>
      <c r="J105" s="2883"/>
      <c r="K105" s="2915"/>
      <c r="L105" s="2505"/>
      <c r="M105" s="2506"/>
      <c r="N105" s="2906"/>
      <c r="O105" s="2907"/>
      <c r="P105" s="2909"/>
      <c r="Q105" s="7566"/>
      <c r="R105" s="2911"/>
      <c r="S105" s="2912"/>
      <c r="T105" s="2911"/>
      <c r="U105" s="2911"/>
      <c r="V105" s="2911"/>
      <c r="W105" s="2911"/>
      <c r="X105" s="2911"/>
      <c r="Y105" s="2911"/>
      <c r="Z105" s="2226"/>
      <c r="AA105" s="2192">
        <v>1</v>
      </c>
      <c r="AB105" s="1577" t="s">
        <v>1063</v>
      </c>
      <c r="AC105" s="1567">
        <v>4330.69941</v>
      </c>
      <c r="AD105" s="1577" t="str">
        <f>AB105</f>
        <v>  За счет платы за технологическое присоединение</v>
      </c>
      <c r="AE105" s="1567"/>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c r="BG105" s="4633"/>
    </row>
    <row customHeight="1" ht="11.25">
      <c r="A106" s="1564" t="s">
        <v>989</v>
      </c>
      <c r="B106" s="1564"/>
      <c r="C106" s="1564"/>
      <c r="D106" s="1558"/>
      <c r="E106" s="1568"/>
      <c r="F106" s="2228"/>
      <c r="G106" s="2228"/>
      <c r="H106" s="2228"/>
      <c r="I106" s="2228"/>
      <c r="J106" s="2228"/>
      <c r="K106" s="2228"/>
      <c r="L106" s="2228"/>
      <c r="M106" s="2228"/>
      <c r="N106" s="2228"/>
      <c r="O106" s="2228"/>
      <c r="P106" s="2228"/>
      <c r="Q106" s="2228"/>
      <c r="R106" s="2228"/>
      <c r="S106" s="2228"/>
      <c r="T106" s="2228"/>
      <c r="U106" s="2228"/>
      <c r="V106" s="2228"/>
      <c r="W106" s="2228"/>
      <c r="X106" s="2228"/>
      <c r="Y106" s="2228"/>
      <c r="Z106" s="7559" t="s">
        <v>684</v>
      </c>
      <c r="AA106" s="2212" t="s">
        <v>107</v>
      </c>
      <c r="AB106" s="1577" t="s">
        <v>1035</v>
      </c>
      <c r="AC106" s="1567">
        <v>866.13988</v>
      </c>
      <c r="AD106" s="1577" t="str">
        <f>AB106</f>
        <v>  Прочие собственные средства</v>
      </c>
      <c r="AE106" s="1567"/>
      <c r="AF106" s="2229"/>
      <c r="AG106" s="2157"/>
      <c r="AH106" s="2157"/>
      <c r="AI106" s="2229"/>
      <c r="AJ106" s="2157"/>
      <c r="AK106" s="2385"/>
      <c r="AL106" s="2386"/>
      <c r="AM106" s="2221"/>
      <c r="AN106" s="2221"/>
      <c r="AO106" s="2221"/>
      <c r="AP106" s="2221"/>
      <c r="AQ106" s="2221"/>
      <c r="AR106" s="2221"/>
      <c r="AS106" s="2221"/>
      <c r="AT106" s="2221"/>
      <c r="AU106" s="2221"/>
      <c r="AV106" s="2221"/>
      <c r="AW106" s="2221"/>
      <c r="AX106" s="2221"/>
      <c r="AY106" s="2221"/>
      <c r="AZ106" s="2221"/>
      <c r="BA106" s="2221"/>
      <c r="BB106" s="2221"/>
      <c r="BC106" s="2221"/>
      <c r="BD106" s="2221"/>
      <c r="BE106" s="2221"/>
      <c r="BF106" s="2221"/>
      <c r="BG106" s="7564"/>
    </row>
    <row customHeight="1" ht="11.25">
      <c r="A107" s="1564" t="s">
        <v>989</v>
      </c>
      <c r="B107" s="1564"/>
      <c r="C107" s="1564"/>
      <c r="D107" s="1558"/>
      <c r="E107" s="1568"/>
      <c r="F107" s="2227"/>
      <c r="G107" s="2228"/>
      <c r="H107" s="2913" t="s">
        <v>1069</v>
      </c>
      <c r="I107" s="2914"/>
      <c r="J107" s="2883"/>
      <c r="K107" s="2915"/>
      <c r="L107" s="2505"/>
      <c r="M107" s="2506"/>
      <c r="N107" s="2906"/>
      <c r="O107" s="2907"/>
      <c r="P107" s="2910"/>
      <c r="Q107" s="7566"/>
      <c r="R107" s="2911"/>
      <c r="S107" s="2912"/>
      <c r="T107" s="2911"/>
      <c r="U107" s="2911"/>
      <c r="V107" s="2911"/>
      <c r="W107" s="2911"/>
      <c r="X107" s="2911"/>
      <c r="Y107" s="2911"/>
      <c r="Z107" s="1573"/>
      <c r="AA107" s="1574"/>
      <c r="AB107" s="1639" t="s">
        <v>1036</v>
      </c>
      <c r="AC107" s="1578"/>
      <c r="AD107" s="1578"/>
      <c r="AE107" s="1580"/>
      <c r="AF107" s="2904"/>
      <c r="AG107" s="2905"/>
      <c r="AH107" s="2905"/>
      <c r="AI107" s="2904"/>
      <c r="AJ107" s="2905"/>
      <c r="AK107" s="2905"/>
      <c r="AL107" s="2386"/>
      <c r="AM107" s="2221"/>
      <c r="AN107" s="2221"/>
      <c r="AO107" s="2221"/>
      <c r="AP107" s="2221"/>
      <c r="AQ107" s="2221"/>
      <c r="AR107" s="2221"/>
      <c r="AS107" s="2221"/>
      <c r="AT107" s="2221"/>
      <c r="AU107" s="2221"/>
      <c r="AV107" s="2221"/>
      <c r="AW107" s="2221"/>
      <c r="AX107" s="2221"/>
      <c r="AY107" s="2221"/>
      <c r="AZ107" s="2221"/>
      <c r="BA107" s="2221"/>
      <c r="BB107" s="2221"/>
      <c r="BC107" s="2221"/>
      <c r="BD107" s="2221"/>
      <c r="BE107" s="2221"/>
      <c r="BF107" s="2221"/>
      <c r="BG107" s="4633"/>
    </row>
    <row customHeight="1" ht="11.25">
      <c r="A108" s="1564" t="s">
        <v>989</v>
      </c>
      <c r="B108" s="1564"/>
      <c r="C108" s="1564"/>
      <c r="D108" s="1558"/>
      <c r="E108" s="1568"/>
      <c r="F108" s="2227"/>
      <c r="G108" s="2228"/>
      <c r="H108" s="2913" t="s">
        <v>1069</v>
      </c>
      <c r="I108" s="2914"/>
      <c r="J108" s="2883"/>
      <c r="K108" s="2915"/>
      <c r="L108" s="2505"/>
      <c r="M108" s="2506"/>
      <c r="N108" s="1573"/>
      <c r="O108" s="1574"/>
      <c r="P108" s="1566" t="s">
        <v>1037</v>
      </c>
      <c r="Q108" s="1574"/>
      <c r="R108" s="1574"/>
      <c r="S108" s="1574"/>
      <c r="T108" s="1574"/>
      <c r="U108" s="1574"/>
      <c r="V108" s="1574"/>
      <c r="W108" s="1574"/>
      <c r="X108" s="1574"/>
      <c r="Y108" s="1574"/>
      <c r="Z108" s="1574"/>
      <c r="AA108" s="1574"/>
      <c r="AB108" s="1574"/>
      <c r="AC108" s="1574"/>
      <c r="AD108" s="1574"/>
      <c r="AE108" s="1581"/>
      <c r="AF108" s="2904"/>
      <c r="AG108" s="2905"/>
      <c r="AH108" s="2905"/>
      <c r="AI108" s="2904"/>
      <c r="AJ108" s="2905"/>
      <c r="AK108" s="2905"/>
      <c r="AL108" s="2386"/>
      <c r="AM108" s="2221"/>
      <c r="AN108" s="2221"/>
      <c r="AO108" s="2221"/>
      <c r="AP108" s="2221"/>
      <c r="AQ108" s="2221"/>
      <c r="AR108" s="2221"/>
      <c r="AS108" s="2221"/>
      <c r="AT108" s="2221"/>
      <c r="AU108" s="2221"/>
      <c r="AV108" s="2221"/>
      <c r="AW108" s="2221"/>
      <c r="AX108" s="2221"/>
      <c r="AY108" s="2221"/>
      <c r="AZ108" s="2221"/>
      <c r="BA108" s="2221"/>
      <c r="BB108" s="2221"/>
      <c r="BC108" s="2221"/>
      <c r="BD108" s="2221"/>
      <c r="BE108" s="2221"/>
      <c r="BF108" s="2221"/>
      <c r="BG108" s="4633"/>
    </row>
    <row customHeight="1" ht="11.25">
      <c r="A109" s="1564" t="s">
        <v>989</v>
      </c>
      <c r="B109" s="1564" t="s">
        <v>1068</v>
      </c>
      <c r="C109" s="1564"/>
      <c r="D109" s="1558"/>
      <c r="E109" s="1568"/>
      <c r="F109" s="2227"/>
      <c r="G109" s="4617" t="s">
        <v>684</v>
      </c>
      <c r="H109" s="2913" t="s">
        <v>1076</v>
      </c>
      <c r="I109" s="2914" t="s">
        <v>1070</v>
      </c>
      <c r="J109" s="2883" t="s">
        <v>1074</v>
      </c>
      <c r="K109" s="2915" t="s">
        <v>1077</v>
      </c>
      <c r="L109" s="2505" t="s">
        <v>19</v>
      </c>
      <c r="M109" s="2506"/>
      <c r="N109" s="2384"/>
      <c r="O109" s="1575" t="s">
        <v>371</v>
      </c>
      <c r="P109" s="1576"/>
      <c r="Q109" s="1576"/>
      <c r="R109" s="1576"/>
      <c r="S109" s="1576"/>
      <c r="T109" s="1576"/>
      <c r="U109" s="1576"/>
      <c r="V109" s="1576"/>
      <c r="W109" s="1576"/>
      <c r="X109" s="1576"/>
      <c r="Y109" s="1576"/>
      <c r="Z109" s="1576"/>
      <c r="AA109" s="1576"/>
      <c r="AB109" s="1576"/>
      <c r="AC109" s="1576"/>
      <c r="AD109" s="1576"/>
      <c r="AE109" s="1576"/>
      <c r="AF109" s="2904">
        <v>1</v>
      </c>
      <c r="AG109" s="2905" t="s">
        <v>1025</v>
      </c>
      <c r="AH109" s="2905" t="s">
        <v>1042</v>
      </c>
      <c r="AI109" s="2904"/>
      <c r="AJ109" s="2905"/>
      <c r="AK109" s="2905"/>
      <c r="AL109" s="2386"/>
      <c r="AM109" s="2221"/>
      <c r="AN109" s="2221"/>
      <c r="AO109" s="2221"/>
      <c r="AP109" s="2221"/>
      <c r="AQ109" s="2221"/>
      <c r="AR109" s="2221"/>
      <c r="AS109" s="2221"/>
      <c r="AT109" s="2221"/>
      <c r="AU109" s="2221"/>
      <c r="AV109" s="2221"/>
      <c r="AW109" s="2221"/>
      <c r="AX109" s="2221"/>
      <c r="AY109" s="2221"/>
      <c r="AZ109" s="2221"/>
      <c r="BA109" s="2221"/>
      <c r="BB109" s="2221"/>
      <c r="BC109" s="2221"/>
      <c r="BD109" s="2221"/>
      <c r="BE109" s="2221"/>
      <c r="BF109" s="2221"/>
      <c r="BG109" s="4633"/>
    </row>
    <row customHeight="1" ht="11.25">
      <c r="A110" s="1564" t="s">
        <v>989</v>
      </c>
      <c r="B110" s="1564"/>
      <c r="C110" s="1564"/>
      <c r="D110" s="1558"/>
      <c r="E110" s="1568"/>
      <c r="F110" s="2227"/>
      <c r="G110" s="2228"/>
      <c r="H110" s="2913" t="s">
        <v>1073</v>
      </c>
      <c r="I110" s="2914"/>
      <c r="J110" s="2883"/>
      <c r="K110" s="2915"/>
      <c r="L110" s="2505"/>
      <c r="M110" s="2506"/>
      <c r="N110" s="2906"/>
      <c r="O110" s="2907">
        <v>1</v>
      </c>
      <c r="P110" s="2908" t="s">
        <v>65</v>
      </c>
      <c r="Q110" s="7566" t="s">
        <v>1027</v>
      </c>
      <c r="R110" s="7567" t="s">
        <v>1028</v>
      </c>
      <c r="S110" s="7567" t="s">
        <v>1029</v>
      </c>
      <c r="T110" s="7567" t="s">
        <v>1029</v>
      </c>
      <c r="U110" s="7567" t="s">
        <v>1030</v>
      </c>
      <c r="V110" s="7567" t="s">
        <v>1031</v>
      </c>
      <c r="W110" s="7567" t="s">
        <v>1032</v>
      </c>
      <c r="X110" s="7567" t="s">
        <v>1033</v>
      </c>
      <c r="Y110" s="7567" t="s">
        <v>1034</v>
      </c>
      <c r="Z110" s="1573"/>
      <c r="AA110" s="1574"/>
      <c r="AB110" s="1574"/>
      <c r="AC110" s="1578"/>
      <c r="AD110" s="1578"/>
      <c r="AE110" s="1579"/>
      <c r="AF110" s="2904"/>
      <c r="AG110" s="2905"/>
      <c r="AH110" s="2905"/>
      <c r="AI110" s="2904"/>
      <c r="AJ110" s="2905"/>
      <c r="AK110" s="2905"/>
      <c r="AL110" s="2386"/>
      <c r="AM110" s="2221"/>
      <c r="AN110" s="2221"/>
      <c r="AO110" s="2221"/>
      <c r="AP110" s="2221"/>
      <c r="AQ110" s="2221"/>
      <c r="AR110" s="2221"/>
      <c r="AS110" s="2221"/>
      <c r="AT110" s="2221"/>
      <c r="AU110" s="2221"/>
      <c r="AV110" s="2221"/>
      <c r="AW110" s="2221"/>
      <c r="AX110" s="2221"/>
      <c r="AY110" s="2221"/>
      <c r="AZ110" s="2221"/>
      <c r="BA110" s="2221"/>
      <c r="BB110" s="2221"/>
      <c r="BC110" s="2221"/>
      <c r="BD110" s="2221"/>
      <c r="BE110" s="2221"/>
      <c r="BF110" s="2221"/>
      <c r="BG110" s="4633"/>
    </row>
    <row customHeight="1" ht="11.25">
      <c r="A111" s="1564" t="s">
        <v>989</v>
      </c>
      <c r="B111" s="1564"/>
      <c r="C111" s="1564"/>
      <c r="D111" s="1558"/>
      <c r="E111" s="1568"/>
      <c r="F111" s="2227"/>
      <c r="G111" s="2228"/>
      <c r="H111" s="2913" t="s">
        <v>1073</v>
      </c>
      <c r="I111" s="2914"/>
      <c r="J111" s="2883"/>
      <c r="K111" s="2915"/>
      <c r="L111" s="2505"/>
      <c r="M111" s="2506"/>
      <c r="N111" s="2906"/>
      <c r="O111" s="2907"/>
      <c r="P111" s="2909"/>
      <c r="Q111" s="7566"/>
      <c r="R111" s="2911"/>
      <c r="S111" s="2912"/>
      <c r="T111" s="2911"/>
      <c r="U111" s="2911"/>
      <c r="V111" s="2911"/>
      <c r="W111" s="2911"/>
      <c r="X111" s="2911"/>
      <c r="Y111" s="2911"/>
      <c r="Z111" s="2226"/>
      <c r="AA111" s="2192">
        <v>1</v>
      </c>
      <c r="AB111" s="1577" t="s">
        <v>1063</v>
      </c>
      <c r="AC111" s="1567">
        <v>2579.01861</v>
      </c>
      <c r="AD111" s="1577" t="str">
        <f>AB111</f>
        <v>  За счет платы за технологическое присоединение</v>
      </c>
      <c r="AE111" s="1567"/>
      <c r="AF111" s="2904"/>
      <c r="AG111" s="2905"/>
      <c r="AH111" s="2905"/>
      <c r="AI111" s="2904"/>
      <c r="AJ111" s="2905"/>
      <c r="AK111" s="2905"/>
      <c r="AL111" s="2386"/>
      <c r="AM111" s="2221"/>
      <c r="AN111" s="2221"/>
      <c r="AO111" s="2221"/>
      <c r="AP111" s="2221"/>
      <c r="AQ111" s="2221"/>
      <c r="AR111" s="2221"/>
      <c r="AS111" s="2221"/>
      <c r="AT111" s="2221"/>
      <c r="AU111" s="2221"/>
      <c r="AV111" s="2221"/>
      <c r="AW111" s="2221"/>
      <c r="AX111" s="2221"/>
      <c r="AY111" s="2221"/>
      <c r="AZ111" s="2221"/>
      <c r="BA111" s="2221"/>
      <c r="BB111" s="2221"/>
      <c r="BC111" s="2221"/>
      <c r="BD111" s="2221"/>
      <c r="BE111" s="2221"/>
      <c r="BF111" s="2221"/>
      <c r="BG111" s="4633"/>
    </row>
    <row customHeight="1" ht="11.25">
      <c r="A112" s="1564" t="s">
        <v>989</v>
      </c>
      <c r="B112" s="1564"/>
      <c r="C112" s="1564"/>
      <c r="D112" s="1558"/>
      <c r="E112" s="1568"/>
      <c r="F112" s="2228"/>
      <c r="G112" s="2228"/>
      <c r="H112" s="2228"/>
      <c r="I112" s="2228"/>
      <c r="J112" s="2228"/>
      <c r="K112" s="2228"/>
      <c r="L112" s="2228"/>
      <c r="M112" s="2228"/>
      <c r="N112" s="2228"/>
      <c r="O112" s="2228"/>
      <c r="P112" s="2228"/>
      <c r="Q112" s="2228"/>
      <c r="R112" s="2228"/>
      <c r="S112" s="2228"/>
      <c r="T112" s="2228"/>
      <c r="U112" s="2228"/>
      <c r="V112" s="2228"/>
      <c r="W112" s="2228"/>
      <c r="X112" s="2228"/>
      <c r="Y112" s="2228"/>
      <c r="Z112" s="7559" t="s">
        <v>684</v>
      </c>
      <c r="AA112" s="2212" t="s">
        <v>107</v>
      </c>
      <c r="AB112" s="1577" t="s">
        <v>1035</v>
      </c>
      <c r="AC112" s="1567">
        <v>515.80372</v>
      </c>
      <c r="AD112" s="1577" t="str">
        <f>AB112</f>
        <v>  Прочие собственные средства</v>
      </c>
      <c r="AE112" s="1567"/>
      <c r="AF112" s="2229"/>
      <c r="AG112" s="2157"/>
      <c r="AH112" s="2157"/>
      <c r="AI112" s="2229"/>
      <c r="AJ112" s="2157"/>
      <c r="AK112" s="2385"/>
      <c r="AL112" s="2386"/>
      <c r="AM112" s="2221"/>
      <c r="AN112" s="2221"/>
      <c r="AO112" s="2221"/>
      <c r="AP112" s="2221"/>
      <c r="AQ112" s="2221"/>
      <c r="AR112" s="2221"/>
      <c r="AS112" s="2221"/>
      <c r="AT112" s="2221"/>
      <c r="AU112" s="2221"/>
      <c r="AV112" s="2221"/>
      <c r="AW112" s="2221"/>
      <c r="AX112" s="2221"/>
      <c r="AY112" s="2221"/>
      <c r="AZ112" s="2221"/>
      <c r="BA112" s="2221"/>
      <c r="BB112" s="2221"/>
      <c r="BC112" s="2221"/>
      <c r="BD112" s="2221"/>
      <c r="BE112" s="2221"/>
      <c r="BF112" s="2221"/>
      <c r="BG112" s="7564"/>
    </row>
    <row customHeight="1" ht="11.25">
      <c r="A113" s="1564" t="s">
        <v>989</v>
      </c>
      <c r="B113" s="1564"/>
      <c r="C113" s="1564"/>
      <c r="D113" s="1558"/>
      <c r="E113" s="1568"/>
      <c r="F113" s="2227"/>
      <c r="G113" s="2228"/>
      <c r="H113" s="2913" t="s">
        <v>1073</v>
      </c>
      <c r="I113" s="2914"/>
      <c r="J113" s="2883"/>
      <c r="K113" s="2915"/>
      <c r="L113" s="2505"/>
      <c r="M113" s="2506"/>
      <c r="N113" s="2906"/>
      <c r="O113" s="2907"/>
      <c r="P113" s="2910"/>
      <c r="Q113" s="7566"/>
      <c r="R113" s="2911"/>
      <c r="S113" s="2912"/>
      <c r="T113" s="2911"/>
      <c r="U113" s="2911"/>
      <c r="V113" s="2911"/>
      <c r="W113" s="2911"/>
      <c r="X113" s="2911"/>
      <c r="Y113" s="2911"/>
      <c r="Z113" s="1573"/>
      <c r="AA113" s="1574"/>
      <c r="AB113" s="1639" t="s">
        <v>1036</v>
      </c>
      <c r="AC113" s="1578"/>
      <c r="AD113" s="1578"/>
      <c r="AE113" s="1580"/>
      <c r="AF113" s="2904"/>
      <c r="AG113" s="2905"/>
      <c r="AH113" s="2905"/>
      <c r="AI113" s="2904"/>
      <c r="AJ113" s="2905"/>
      <c r="AK113" s="2905"/>
      <c r="AL113" s="2386"/>
      <c r="AM113" s="2221"/>
      <c r="AN113" s="2221"/>
      <c r="AO113" s="2221"/>
      <c r="AP113" s="2221"/>
      <c r="AQ113" s="2221"/>
      <c r="AR113" s="2221"/>
      <c r="AS113" s="2221"/>
      <c r="AT113" s="2221"/>
      <c r="AU113" s="2221"/>
      <c r="AV113" s="2221"/>
      <c r="AW113" s="2221"/>
      <c r="AX113" s="2221"/>
      <c r="AY113" s="2221"/>
      <c r="AZ113" s="2221"/>
      <c r="BA113" s="2221"/>
      <c r="BB113" s="2221"/>
      <c r="BC113" s="2221"/>
      <c r="BD113" s="2221"/>
      <c r="BE113" s="2221"/>
      <c r="BF113" s="2221"/>
      <c r="BG113" s="4633"/>
    </row>
    <row customHeight="1" ht="11.25">
      <c r="A114" s="1564" t="s">
        <v>989</v>
      </c>
      <c r="B114" s="1564"/>
      <c r="C114" s="1564"/>
      <c r="D114" s="1558"/>
      <c r="E114" s="1568"/>
      <c r="F114" s="2227"/>
      <c r="G114" s="2228"/>
      <c r="H114" s="2913" t="s">
        <v>1073</v>
      </c>
      <c r="I114" s="2914"/>
      <c r="J114" s="2883"/>
      <c r="K114" s="2915"/>
      <c r="L114" s="2505"/>
      <c r="M114" s="2506"/>
      <c r="N114" s="1573"/>
      <c r="O114" s="1574"/>
      <c r="P114" s="1566" t="s">
        <v>1037</v>
      </c>
      <c r="Q114" s="1574"/>
      <c r="R114" s="1574"/>
      <c r="S114" s="1574"/>
      <c r="T114" s="1574"/>
      <c r="U114" s="1574"/>
      <c r="V114" s="1574"/>
      <c r="W114" s="1574"/>
      <c r="X114" s="1574"/>
      <c r="Y114" s="1574"/>
      <c r="Z114" s="1574"/>
      <c r="AA114" s="1574"/>
      <c r="AB114" s="1574"/>
      <c r="AC114" s="1574"/>
      <c r="AD114" s="1574"/>
      <c r="AE114" s="1581"/>
      <c r="AF114" s="2904"/>
      <c r="AG114" s="2905"/>
      <c r="AH114" s="2905"/>
      <c r="AI114" s="2904"/>
      <c r="AJ114" s="2905"/>
      <c r="AK114" s="2905"/>
      <c r="AL114" s="2386"/>
      <c r="AM114" s="2221"/>
      <c r="AN114" s="2221"/>
      <c r="AO114" s="2221"/>
      <c r="AP114" s="2221"/>
      <c r="AQ114" s="2221"/>
      <c r="AR114" s="2221"/>
      <c r="AS114" s="2221"/>
      <c r="AT114" s="2221"/>
      <c r="AU114" s="2221"/>
      <c r="AV114" s="2221"/>
      <c r="AW114" s="2221"/>
      <c r="AX114" s="2221"/>
      <c r="AY114" s="2221"/>
      <c r="AZ114" s="2221"/>
      <c r="BA114" s="2221"/>
      <c r="BB114" s="2221"/>
      <c r="BC114" s="2221"/>
      <c r="BD114" s="2221"/>
      <c r="BE114" s="2221"/>
      <c r="BF114" s="2221"/>
      <c r="BG114" s="4633"/>
    </row>
    <row customHeight="1" ht="11.25">
      <c r="A115" s="1564" t="s">
        <v>989</v>
      </c>
      <c r="B115" s="1564" t="s">
        <v>1068</v>
      </c>
      <c r="C115" s="1564"/>
      <c r="D115" s="1558"/>
      <c r="E115" s="1568"/>
      <c r="F115" s="2227"/>
      <c r="G115" s="4617" t="s">
        <v>684</v>
      </c>
      <c r="H115" s="2913" t="s">
        <v>1078</v>
      </c>
      <c r="I115" s="2914" t="s">
        <v>1070</v>
      </c>
      <c r="J115" s="2883" t="s">
        <v>1074</v>
      </c>
      <c r="K115" s="2915" t="s">
        <v>1079</v>
      </c>
      <c r="L115" s="2505" t="s">
        <v>19</v>
      </c>
      <c r="M115" s="2506"/>
      <c r="N115" s="2384"/>
      <c r="O115" s="1575" t="s">
        <v>371</v>
      </c>
      <c r="P115" s="1576"/>
      <c r="Q115" s="1576"/>
      <c r="R115" s="1576"/>
      <c r="S115" s="1576"/>
      <c r="T115" s="1576"/>
      <c r="U115" s="1576"/>
      <c r="V115" s="1576"/>
      <c r="W115" s="1576"/>
      <c r="X115" s="1576"/>
      <c r="Y115" s="1576"/>
      <c r="Z115" s="1576"/>
      <c r="AA115" s="1576"/>
      <c r="AB115" s="1576"/>
      <c r="AC115" s="1576"/>
      <c r="AD115" s="1576"/>
      <c r="AE115" s="1576"/>
      <c r="AF115" s="2904">
        <v>1</v>
      </c>
      <c r="AG115" s="2905" t="s">
        <v>1025</v>
      </c>
      <c r="AH115" s="2905" t="s">
        <v>1042</v>
      </c>
      <c r="AI115" s="2904"/>
      <c r="AJ115" s="2905"/>
      <c r="AK115" s="2905"/>
      <c r="AL115" s="2386"/>
      <c r="AM115" s="2221"/>
      <c r="AN115" s="2221"/>
      <c r="AO115" s="2221"/>
      <c r="AP115" s="2221"/>
      <c r="AQ115" s="2221"/>
      <c r="AR115" s="2221"/>
      <c r="AS115" s="2221"/>
      <c r="AT115" s="2221"/>
      <c r="AU115" s="2221"/>
      <c r="AV115" s="2221"/>
      <c r="AW115" s="2221"/>
      <c r="AX115" s="2221"/>
      <c r="AY115" s="2221"/>
      <c r="AZ115" s="2221"/>
      <c r="BA115" s="2221"/>
      <c r="BB115" s="2221"/>
      <c r="BC115" s="2221"/>
      <c r="BD115" s="2221"/>
      <c r="BE115" s="2221"/>
      <c r="BF115" s="2221"/>
      <c r="BG115" s="4633"/>
    </row>
    <row customHeight="1" ht="11.25">
      <c r="A116" s="1564" t="s">
        <v>989</v>
      </c>
      <c r="B116" s="1564"/>
      <c r="C116" s="1564"/>
      <c r="D116" s="1558"/>
      <c r="E116" s="1568"/>
      <c r="F116" s="2227"/>
      <c r="G116" s="2228"/>
      <c r="H116" s="2913" t="s">
        <v>1076</v>
      </c>
      <c r="I116" s="2914"/>
      <c r="J116" s="2883"/>
      <c r="K116" s="2915"/>
      <c r="L116" s="2505"/>
      <c r="M116" s="2506"/>
      <c r="N116" s="2906"/>
      <c r="O116" s="2907">
        <v>1</v>
      </c>
      <c r="P116" s="2908" t="s">
        <v>65</v>
      </c>
      <c r="Q116" s="7566" t="s">
        <v>1027</v>
      </c>
      <c r="R116" s="7567" t="s">
        <v>1028</v>
      </c>
      <c r="S116" s="7567" t="s">
        <v>1029</v>
      </c>
      <c r="T116" s="7567" t="s">
        <v>1029</v>
      </c>
      <c r="U116" s="7567" t="s">
        <v>1030</v>
      </c>
      <c r="V116" s="7567" t="s">
        <v>1031</v>
      </c>
      <c r="W116" s="7567" t="s">
        <v>1032</v>
      </c>
      <c r="X116" s="7567" t="s">
        <v>1033</v>
      </c>
      <c r="Y116" s="7567" t="s">
        <v>1034</v>
      </c>
      <c r="Z116" s="1573"/>
      <c r="AA116" s="1574"/>
      <c r="AB116" s="1574"/>
      <c r="AC116" s="1578"/>
      <c r="AD116" s="1578"/>
      <c r="AE116" s="1579"/>
      <c r="AF116" s="2904"/>
      <c r="AG116" s="2905"/>
      <c r="AH116" s="2905"/>
      <c r="AI116" s="2904"/>
      <c r="AJ116" s="2905"/>
      <c r="AK116" s="2905"/>
      <c r="AL116" s="2386"/>
      <c r="AM116" s="2221"/>
      <c r="AN116" s="2221"/>
      <c r="AO116" s="2221"/>
      <c r="AP116" s="2221"/>
      <c r="AQ116" s="2221"/>
      <c r="AR116" s="2221"/>
      <c r="AS116" s="2221"/>
      <c r="AT116" s="2221"/>
      <c r="AU116" s="2221"/>
      <c r="AV116" s="2221"/>
      <c r="AW116" s="2221"/>
      <c r="AX116" s="2221"/>
      <c r="AY116" s="2221"/>
      <c r="AZ116" s="2221"/>
      <c r="BA116" s="2221"/>
      <c r="BB116" s="2221"/>
      <c r="BC116" s="2221"/>
      <c r="BD116" s="2221"/>
      <c r="BE116" s="2221"/>
      <c r="BF116" s="2221"/>
      <c r="BG116" s="4633"/>
    </row>
    <row customHeight="1" ht="11.25">
      <c r="A117" s="1564" t="s">
        <v>989</v>
      </c>
      <c r="B117" s="1564"/>
      <c r="C117" s="1564"/>
      <c r="D117" s="1558"/>
      <c r="E117" s="1568"/>
      <c r="F117" s="2227"/>
      <c r="G117" s="2228"/>
      <c r="H117" s="2913" t="s">
        <v>1076</v>
      </c>
      <c r="I117" s="2914"/>
      <c r="J117" s="2883"/>
      <c r="K117" s="2915"/>
      <c r="L117" s="2505"/>
      <c r="M117" s="2506"/>
      <c r="N117" s="2906"/>
      <c r="O117" s="2907"/>
      <c r="P117" s="2909"/>
      <c r="Q117" s="7566"/>
      <c r="R117" s="2911"/>
      <c r="S117" s="2912"/>
      <c r="T117" s="2911"/>
      <c r="U117" s="2911"/>
      <c r="V117" s="2911"/>
      <c r="W117" s="2911"/>
      <c r="X117" s="2911"/>
      <c r="Y117" s="2911"/>
      <c r="Z117" s="2226"/>
      <c r="AA117" s="2192">
        <v>1</v>
      </c>
      <c r="AB117" s="1577" t="s">
        <v>1063</v>
      </c>
      <c r="AC117" s="1567">
        <v>12354.25149</v>
      </c>
      <c r="AD117" s="1577" t="str">
        <f>AB117</f>
        <v>  За счет платы за технологическое присоединение</v>
      </c>
      <c r="AE117" s="1567"/>
      <c r="AF117" s="2904"/>
      <c r="AG117" s="2905"/>
      <c r="AH117" s="2905"/>
      <c r="AI117" s="2904"/>
      <c r="AJ117" s="2905"/>
      <c r="AK117" s="2905"/>
      <c r="AL117" s="2386"/>
      <c r="AM117" s="2221"/>
      <c r="AN117" s="2221"/>
      <c r="AO117" s="2221"/>
      <c r="AP117" s="2221"/>
      <c r="AQ117" s="2221"/>
      <c r="AR117" s="2221"/>
      <c r="AS117" s="2221"/>
      <c r="AT117" s="2221"/>
      <c r="AU117" s="2221"/>
      <c r="AV117" s="2221"/>
      <c r="AW117" s="2221"/>
      <c r="AX117" s="2221"/>
      <c r="AY117" s="2221"/>
      <c r="AZ117" s="2221"/>
      <c r="BA117" s="2221"/>
      <c r="BB117" s="2221"/>
      <c r="BC117" s="2221"/>
      <c r="BD117" s="2221"/>
      <c r="BE117" s="2221"/>
      <c r="BF117" s="2221"/>
      <c r="BG117" s="4633"/>
    </row>
    <row customHeight="1" ht="11.25">
      <c r="A118" s="1564" t="s">
        <v>989</v>
      </c>
      <c r="B118" s="1564"/>
      <c r="C118" s="1564"/>
      <c r="D118" s="1558"/>
      <c r="E118" s="1568"/>
      <c r="F118" s="2228"/>
      <c r="G118" s="2228"/>
      <c r="H118" s="2228"/>
      <c r="I118" s="2228"/>
      <c r="J118" s="2228"/>
      <c r="K118" s="2228"/>
      <c r="L118" s="2228"/>
      <c r="M118" s="2228"/>
      <c r="N118" s="2228"/>
      <c r="O118" s="2228"/>
      <c r="P118" s="2228"/>
      <c r="Q118" s="2228"/>
      <c r="R118" s="2228"/>
      <c r="S118" s="2228"/>
      <c r="T118" s="2228"/>
      <c r="U118" s="2228"/>
      <c r="V118" s="2228"/>
      <c r="W118" s="2228"/>
      <c r="X118" s="2228"/>
      <c r="Y118" s="2228"/>
      <c r="Z118" s="7559" t="s">
        <v>684</v>
      </c>
      <c r="AA118" s="2212" t="s">
        <v>107</v>
      </c>
      <c r="AB118" s="1577" t="s">
        <v>1035</v>
      </c>
      <c r="AC118" s="1567">
        <v>2470.850298</v>
      </c>
      <c r="AD118" s="1577" t="str">
        <f>AB118</f>
        <v>  Прочие собственные средства</v>
      </c>
      <c r="AE118" s="1567"/>
      <c r="AF118" s="2229"/>
      <c r="AG118" s="2157"/>
      <c r="AH118" s="2157"/>
      <c r="AI118" s="2229"/>
      <c r="AJ118" s="2157"/>
      <c r="AK118" s="2385"/>
      <c r="AL118" s="2386"/>
      <c r="AM118" s="2221"/>
      <c r="AN118" s="2221"/>
      <c r="AO118" s="2221"/>
      <c r="AP118" s="2221"/>
      <c r="AQ118" s="2221"/>
      <c r="AR118" s="2221"/>
      <c r="AS118" s="2221"/>
      <c r="AT118" s="2221"/>
      <c r="AU118" s="2221"/>
      <c r="AV118" s="2221"/>
      <c r="AW118" s="2221"/>
      <c r="AX118" s="2221"/>
      <c r="AY118" s="2221"/>
      <c r="AZ118" s="2221"/>
      <c r="BA118" s="2221"/>
      <c r="BB118" s="2221"/>
      <c r="BC118" s="2221"/>
      <c r="BD118" s="2221"/>
      <c r="BE118" s="2221"/>
      <c r="BF118" s="2221"/>
      <c r="BG118" s="7564"/>
    </row>
    <row customHeight="1" ht="11.25">
      <c r="A119" s="1564" t="s">
        <v>989</v>
      </c>
      <c r="B119" s="1564"/>
      <c r="C119" s="1564"/>
      <c r="D119" s="1558"/>
      <c r="E119" s="1568"/>
      <c r="F119" s="2227"/>
      <c r="G119" s="2228"/>
      <c r="H119" s="2913" t="s">
        <v>1076</v>
      </c>
      <c r="I119" s="2914"/>
      <c r="J119" s="2883"/>
      <c r="K119" s="2915"/>
      <c r="L119" s="2505"/>
      <c r="M119" s="2506"/>
      <c r="N119" s="2906"/>
      <c r="O119" s="2907"/>
      <c r="P119" s="2910"/>
      <c r="Q119" s="7566"/>
      <c r="R119" s="2911"/>
      <c r="S119" s="2912"/>
      <c r="T119" s="2911"/>
      <c r="U119" s="2911"/>
      <c r="V119" s="2911"/>
      <c r="W119" s="2911"/>
      <c r="X119" s="2911"/>
      <c r="Y119" s="2911"/>
      <c r="Z119" s="1573"/>
      <c r="AA119" s="1574"/>
      <c r="AB119" s="1639" t="s">
        <v>1036</v>
      </c>
      <c r="AC119" s="1578"/>
      <c r="AD119" s="1578"/>
      <c r="AE119" s="1580"/>
      <c r="AF119" s="2904"/>
      <c r="AG119" s="2905"/>
      <c r="AH119" s="2905"/>
      <c r="AI119" s="2904"/>
      <c r="AJ119" s="2905"/>
      <c r="AK119" s="2905"/>
      <c r="AL119" s="2386"/>
      <c r="AM119" s="2221"/>
      <c r="AN119" s="2221"/>
      <c r="AO119" s="2221"/>
      <c r="AP119" s="2221"/>
      <c r="AQ119" s="2221"/>
      <c r="AR119" s="2221"/>
      <c r="AS119" s="2221"/>
      <c r="AT119" s="2221"/>
      <c r="AU119" s="2221"/>
      <c r="AV119" s="2221"/>
      <c r="AW119" s="2221"/>
      <c r="AX119" s="2221"/>
      <c r="AY119" s="2221"/>
      <c r="AZ119" s="2221"/>
      <c r="BA119" s="2221"/>
      <c r="BB119" s="2221"/>
      <c r="BC119" s="2221"/>
      <c r="BD119" s="2221"/>
      <c r="BE119" s="2221"/>
      <c r="BF119" s="2221"/>
      <c r="BG119" s="4633"/>
    </row>
    <row customHeight="1" ht="11.25">
      <c r="A120" s="1564" t="s">
        <v>989</v>
      </c>
      <c r="B120" s="1564"/>
      <c r="C120" s="1564"/>
      <c r="D120" s="1558"/>
      <c r="E120" s="1568"/>
      <c r="F120" s="2227"/>
      <c r="G120" s="2228"/>
      <c r="H120" s="2913" t="s">
        <v>1076</v>
      </c>
      <c r="I120" s="2914"/>
      <c r="J120" s="2883"/>
      <c r="K120" s="2915"/>
      <c r="L120" s="2505"/>
      <c r="M120" s="2506"/>
      <c r="N120" s="1573"/>
      <c r="O120" s="1574"/>
      <c r="P120" s="1566" t="s">
        <v>1037</v>
      </c>
      <c r="Q120" s="1574"/>
      <c r="R120" s="1574"/>
      <c r="S120" s="1574"/>
      <c r="T120" s="1574"/>
      <c r="U120" s="1574"/>
      <c r="V120" s="1574"/>
      <c r="W120" s="1574"/>
      <c r="X120" s="1574"/>
      <c r="Y120" s="1574"/>
      <c r="Z120" s="1574"/>
      <c r="AA120" s="1574"/>
      <c r="AB120" s="1574"/>
      <c r="AC120" s="1574"/>
      <c r="AD120" s="1574"/>
      <c r="AE120" s="1581"/>
      <c r="AF120" s="2904"/>
      <c r="AG120" s="2905"/>
      <c r="AH120" s="2905"/>
      <c r="AI120" s="2904"/>
      <c r="AJ120" s="2905"/>
      <c r="AK120" s="2905"/>
      <c r="AL120" s="2386"/>
      <c r="AM120" s="2221"/>
      <c r="AN120" s="2221"/>
      <c r="AO120" s="2221"/>
      <c r="AP120" s="2221"/>
      <c r="AQ120" s="2221"/>
      <c r="AR120" s="2221"/>
      <c r="AS120" s="2221"/>
      <c r="AT120" s="2221"/>
      <c r="AU120" s="2221"/>
      <c r="AV120" s="2221"/>
      <c r="AW120" s="2221"/>
      <c r="AX120" s="2221"/>
      <c r="AY120" s="2221"/>
      <c r="AZ120" s="2221"/>
      <c r="BA120" s="2221"/>
      <c r="BB120" s="2221"/>
      <c r="BC120" s="2221"/>
      <c r="BD120" s="2221"/>
      <c r="BE120" s="2221"/>
      <c r="BF120" s="2221"/>
      <c r="BG120" s="4633"/>
    </row>
    <row customHeight="1" ht="11.25">
      <c r="A121" s="1564" t="s">
        <v>989</v>
      </c>
      <c r="B121" s="1564" t="s">
        <v>1068</v>
      </c>
      <c r="C121" s="1564"/>
      <c r="D121" s="1558"/>
      <c r="E121" s="1568"/>
      <c r="F121" s="2227"/>
      <c r="G121" s="4617" t="s">
        <v>684</v>
      </c>
      <c r="H121" s="2913" t="s">
        <v>1080</v>
      </c>
      <c r="I121" s="2914" t="s">
        <v>1070</v>
      </c>
      <c r="J121" s="2883" t="s">
        <v>1074</v>
      </c>
      <c r="K121" s="2915" t="s">
        <v>1081</v>
      </c>
      <c r="L121" s="2505" t="s">
        <v>19</v>
      </c>
      <c r="M121" s="2506"/>
      <c r="N121" s="2384"/>
      <c r="O121" s="1575" t="s">
        <v>371</v>
      </c>
      <c r="P121" s="1576"/>
      <c r="Q121" s="1576"/>
      <c r="R121" s="1576"/>
      <c r="S121" s="1576"/>
      <c r="T121" s="1576"/>
      <c r="U121" s="1576"/>
      <c r="V121" s="1576"/>
      <c r="W121" s="1576"/>
      <c r="X121" s="1576"/>
      <c r="Y121" s="1576"/>
      <c r="Z121" s="1576"/>
      <c r="AA121" s="1576"/>
      <c r="AB121" s="1576"/>
      <c r="AC121" s="1576"/>
      <c r="AD121" s="1576"/>
      <c r="AE121" s="1576"/>
      <c r="AF121" s="2904">
        <v>1</v>
      </c>
      <c r="AG121" s="2905" t="s">
        <v>1025</v>
      </c>
      <c r="AH121" s="2905" t="s">
        <v>1042</v>
      </c>
      <c r="AI121" s="2904"/>
      <c r="AJ121" s="2905"/>
      <c r="AK121" s="2905"/>
      <c r="AL121" s="2386"/>
      <c r="AM121" s="2221"/>
      <c r="AN121" s="2221"/>
      <c r="AO121" s="2221"/>
      <c r="AP121" s="2221"/>
      <c r="AQ121" s="2221"/>
      <c r="AR121" s="2221"/>
      <c r="AS121" s="2221"/>
      <c r="AT121" s="2221"/>
      <c r="AU121" s="2221"/>
      <c r="AV121" s="2221"/>
      <c r="AW121" s="2221"/>
      <c r="AX121" s="2221"/>
      <c r="AY121" s="2221"/>
      <c r="AZ121" s="2221"/>
      <c r="BA121" s="2221"/>
      <c r="BB121" s="2221"/>
      <c r="BC121" s="2221"/>
      <c r="BD121" s="2221"/>
      <c r="BE121" s="2221"/>
      <c r="BF121" s="2221"/>
      <c r="BG121" s="4633"/>
    </row>
    <row customHeight="1" ht="11.25">
      <c r="A122" s="1564" t="s">
        <v>989</v>
      </c>
      <c r="B122" s="1564"/>
      <c r="C122" s="1564"/>
      <c r="D122" s="1558"/>
      <c r="E122" s="1568"/>
      <c r="F122" s="2227"/>
      <c r="G122" s="2228"/>
      <c r="H122" s="2913" t="s">
        <v>1078</v>
      </c>
      <c r="I122" s="2914"/>
      <c r="J122" s="2883"/>
      <c r="K122" s="2915"/>
      <c r="L122" s="2505"/>
      <c r="M122" s="2506"/>
      <c r="N122" s="2906"/>
      <c r="O122" s="2907">
        <v>1</v>
      </c>
      <c r="P122" s="2908" t="s">
        <v>65</v>
      </c>
      <c r="Q122" s="7566" t="s">
        <v>1027</v>
      </c>
      <c r="R122" s="7567" t="s">
        <v>1028</v>
      </c>
      <c r="S122" s="7567" t="s">
        <v>1029</v>
      </c>
      <c r="T122" s="7567" t="s">
        <v>1029</v>
      </c>
      <c r="U122" s="7567" t="s">
        <v>1030</v>
      </c>
      <c r="V122" s="7567" t="s">
        <v>1031</v>
      </c>
      <c r="W122" s="7567" t="s">
        <v>1032</v>
      </c>
      <c r="X122" s="7567" t="s">
        <v>1033</v>
      </c>
      <c r="Y122" s="7567" t="s">
        <v>1034</v>
      </c>
      <c r="Z122" s="1573"/>
      <c r="AA122" s="1574"/>
      <c r="AB122" s="1574"/>
      <c r="AC122" s="1578"/>
      <c r="AD122" s="1578"/>
      <c r="AE122" s="1579"/>
      <c r="AF122" s="2904"/>
      <c r="AG122" s="2905"/>
      <c r="AH122" s="2905"/>
      <c r="AI122" s="2904"/>
      <c r="AJ122" s="2905"/>
      <c r="AK122" s="2905"/>
      <c r="AL122" s="2386"/>
      <c r="AM122" s="2221"/>
      <c r="AN122" s="2221"/>
      <c r="AO122" s="2221"/>
      <c r="AP122" s="2221"/>
      <c r="AQ122" s="2221"/>
      <c r="AR122" s="2221"/>
      <c r="AS122" s="2221"/>
      <c r="AT122" s="2221"/>
      <c r="AU122" s="2221"/>
      <c r="AV122" s="2221"/>
      <c r="AW122" s="2221"/>
      <c r="AX122" s="2221"/>
      <c r="AY122" s="2221"/>
      <c r="AZ122" s="2221"/>
      <c r="BA122" s="2221"/>
      <c r="BB122" s="2221"/>
      <c r="BC122" s="2221"/>
      <c r="BD122" s="2221"/>
      <c r="BE122" s="2221"/>
      <c r="BF122" s="2221"/>
      <c r="BG122" s="4633"/>
    </row>
    <row customHeight="1" ht="11.25">
      <c r="A123" s="1564" t="s">
        <v>989</v>
      </c>
      <c r="B123" s="1564"/>
      <c r="C123" s="1564"/>
      <c r="D123" s="1558"/>
      <c r="E123" s="1568"/>
      <c r="F123" s="2227"/>
      <c r="G123" s="2228"/>
      <c r="H123" s="2913" t="s">
        <v>1078</v>
      </c>
      <c r="I123" s="2914"/>
      <c r="J123" s="2883"/>
      <c r="K123" s="2915"/>
      <c r="L123" s="2505"/>
      <c r="M123" s="2506"/>
      <c r="N123" s="2906"/>
      <c r="O123" s="2907"/>
      <c r="P123" s="2909"/>
      <c r="Q123" s="7566"/>
      <c r="R123" s="2911"/>
      <c r="S123" s="2912"/>
      <c r="T123" s="2911"/>
      <c r="U123" s="2911"/>
      <c r="V123" s="2911"/>
      <c r="W123" s="2911"/>
      <c r="X123" s="2911"/>
      <c r="Y123" s="2911"/>
      <c r="Z123" s="2226"/>
      <c r="AA123" s="2192">
        <v>1</v>
      </c>
      <c r="AB123" s="1577" t="s">
        <v>1063</v>
      </c>
      <c r="AC123" s="1567">
        <v>178.3111</v>
      </c>
      <c r="AD123" s="1577" t="str">
        <f>AB123</f>
        <v>  За счет платы за технологическое присоединение</v>
      </c>
      <c r="AE123" s="1567"/>
      <c r="AF123" s="2904"/>
      <c r="AG123" s="2905"/>
      <c r="AH123" s="2905"/>
      <c r="AI123" s="2904"/>
      <c r="AJ123" s="2905"/>
      <c r="AK123" s="2905"/>
      <c r="AL123" s="2386"/>
      <c r="AM123" s="2221"/>
      <c r="AN123" s="2221"/>
      <c r="AO123" s="2221"/>
      <c r="AP123" s="2221"/>
      <c r="AQ123" s="2221"/>
      <c r="AR123" s="2221"/>
      <c r="AS123" s="2221"/>
      <c r="AT123" s="2221"/>
      <c r="AU123" s="2221"/>
      <c r="AV123" s="2221"/>
      <c r="AW123" s="2221"/>
      <c r="AX123" s="2221"/>
      <c r="AY123" s="2221"/>
      <c r="AZ123" s="2221"/>
      <c r="BA123" s="2221"/>
      <c r="BB123" s="2221"/>
      <c r="BC123" s="2221"/>
      <c r="BD123" s="2221"/>
      <c r="BE123" s="2221"/>
      <c r="BF123" s="2221"/>
      <c r="BG123" s="4633"/>
    </row>
    <row customHeight="1" ht="11.25">
      <c r="A124" s="1564" t="s">
        <v>989</v>
      </c>
      <c r="B124" s="1564"/>
      <c r="C124" s="1564"/>
      <c r="D124" s="1558"/>
      <c r="E124" s="1568"/>
      <c r="F124" s="2228"/>
      <c r="G124" s="2228"/>
      <c r="H124" s="2228"/>
      <c r="I124" s="2228"/>
      <c r="J124" s="2228"/>
      <c r="K124" s="2228"/>
      <c r="L124" s="2228"/>
      <c r="M124" s="2228"/>
      <c r="N124" s="2228"/>
      <c r="O124" s="2228"/>
      <c r="P124" s="2228"/>
      <c r="Q124" s="2228"/>
      <c r="R124" s="2228"/>
      <c r="S124" s="2228"/>
      <c r="T124" s="2228"/>
      <c r="U124" s="2228"/>
      <c r="V124" s="2228"/>
      <c r="W124" s="2228"/>
      <c r="X124" s="2228"/>
      <c r="Y124" s="2228"/>
      <c r="Z124" s="7559" t="s">
        <v>684</v>
      </c>
      <c r="AA124" s="2212" t="s">
        <v>107</v>
      </c>
      <c r="AB124" s="1577" t="s">
        <v>1035</v>
      </c>
      <c r="AC124" s="1567">
        <v>35.66222</v>
      </c>
      <c r="AD124" s="1577" t="str">
        <f>AB124</f>
        <v>  Прочие собственные средства</v>
      </c>
      <c r="AE124" s="1567"/>
      <c r="AF124" s="2229"/>
      <c r="AG124" s="2157"/>
      <c r="AH124" s="2157"/>
      <c r="AI124" s="2229"/>
      <c r="AJ124" s="2157"/>
      <c r="AK124" s="2385"/>
      <c r="AL124" s="2386"/>
      <c r="AM124" s="2221"/>
      <c r="AN124" s="2221"/>
      <c r="AO124" s="2221"/>
      <c r="AP124" s="2221"/>
      <c r="AQ124" s="2221"/>
      <c r="AR124" s="2221"/>
      <c r="AS124" s="2221"/>
      <c r="AT124" s="2221"/>
      <c r="AU124" s="2221"/>
      <c r="AV124" s="2221"/>
      <c r="AW124" s="2221"/>
      <c r="AX124" s="2221"/>
      <c r="AY124" s="2221"/>
      <c r="AZ124" s="2221"/>
      <c r="BA124" s="2221"/>
      <c r="BB124" s="2221"/>
      <c r="BC124" s="2221"/>
      <c r="BD124" s="2221"/>
      <c r="BE124" s="2221"/>
      <c r="BF124" s="2221"/>
      <c r="BG124" s="7564"/>
    </row>
    <row customHeight="1" ht="11.25">
      <c r="A125" s="1564" t="s">
        <v>989</v>
      </c>
      <c r="B125" s="1564"/>
      <c r="C125" s="1564"/>
      <c r="D125" s="1558"/>
      <c r="E125" s="1568"/>
      <c r="F125" s="2227"/>
      <c r="G125" s="2228"/>
      <c r="H125" s="2913" t="s">
        <v>1078</v>
      </c>
      <c r="I125" s="2914"/>
      <c r="J125" s="2883"/>
      <c r="K125" s="2915"/>
      <c r="L125" s="2505"/>
      <c r="M125" s="2506"/>
      <c r="N125" s="2906"/>
      <c r="O125" s="2907"/>
      <c r="P125" s="2910"/>
      <c r="Q125" s="7566"/>
      <c r="R125" s="2911"/>
      <c r="S125" s="2912"/>
      <c r="T125" s="2911"/>
      <c r="U125" s="2911"/>
      <c r="V125" s="2911"/>
      <c r="W125" s="2911"/>
      <c r="X125" s="2911"/>
      <c r="Y125" s="2911"/>
      <c r="Z125" s="1573"/>
      <c r="AA125" s="1574"/>
      <c r="AB125" s="1639" t="s">
        <v>1036</v>
      </c>
      <c r="AC125" s="1578"/>
      <c r="AD125" s="1578"/>
      <c r="AE125" s="1580"/>
      <c r="AF125" s="2904"/>
      <c r="AG125" s="2905"/>
      <c r="AH125" s="2905"/>
      <c r="AI125" s="2904"/>
      <c r="AJ125" s="2905"/>
      <c r="AK125" s="2905"/>
      <c r="AL125" s="2386"/>
      <c r="AM125" s="2221"/>
      <c r="AN125" s="2221"/>
      <c r="AO125" s="2221"/>
      <c r="AP125" s="2221"/>
      <c r="AQ125" s="2221"/>
      <c r="AR125" s="2221"/>
      <c r="AS125" s="2221"/>
      <c r="AT125" s="2221"/>
      <c r="AU125" s="2221"/>
      <c r="AV125" s="2221"/>
      <c r="AW125" s="2221"/>
      <c r="AX125" s="2221"/>
      <c r="AY125" s="2221"/>
      <c r="AZ125" s="2221"/>
      <c r="BA125" s="2221"/>
      <c r="BB125" s="2221"/>
      <c r="BC125" s="2221"/>
      <c r="BD125" s="2221"/>
      <c r="BE125" s="2221"/>
      <c r="BF125" s="2221"/>
      <c r="BG125" s="4633"/>
    </row>
    <row customHeight="1" ht="11.25">
      <c r="A126" s="1564" t="s">
        <v>989</v>
      </c>
      <c r="B126" s="1564"/>
      <c r="C126" s="1564"/>
      <c r="D126" s="1558"/>
      <c r="E126" s="1568"/>
      <c r="F126" s="2227"/>
      <c r="G126" s="2228"/>
      <c r="H126" s="2913" t="s">
        <v>1078</v>
      </c>
      <c r="I126" s="2914"/>
      <c r="J126" s="2883"/>
      <c r="K126" s="2915"/>
      <c r="L126" s="2505"/>
      <c r="M126" s="2506"/>
      <c r="N126" s="1573"/>
      <c r="O126" s="1574"/>
      <c r="P126" s="1566" t="s">
        <v>1037</v>
      </c>
      <c r="Q126" s="1574"/>
      <c r="R126" s="1574"/>
      <c r="S126" s="1574"/>
      <c r="T126" s="1574"/>
      <c r="U126" s="1574"/>
      <c r="V126" s="1574"/>
      <c r="W126" s="1574"/>
      <c r="X126" s="1574"/>
      <c r="Y126" s="1574"/>
      <c r="Z126" s="1574"/>
      <c r="AA126" s="1574"/>
      <c r="AB126" s="1574"/>
      <c r="AC126" s="1574"/>
      <c r="AD126" s="1574"/>
      <c r="AE126" s="1581"/>
      <c r="AF126" s="2904"/>
      <c r="AG126" s="2905"/>
      <c r="AH126" s="2905"/>
      <c r="AI126" s="2904"/>
      <c r="AJ126" s="2905"/>
      <c r="AK126" s="2905"/>
      <c r="AL126" s="2386"/>
      <c r="AM126" s="2221"/>
      <c r="AN126" s="2221"/>
      <c r="AO126" s="2221"/>
      <c r="AP126" s="2221"/>
      <c r="AQ126" s="2221"/>
      <c r="AR126" s="2221"/>
      <c r="AS126" s="2221"/>
      <c r="AT126" s="2221"/>
      <c r="AU126" s="2221"/>
      <c r="AV126" s="2221"/>
      <c r="AW126" s="2221"/>
      <c r="AX126" s="2221"/>
      <c r="AY126" s="2221"/>
      <c r="AZ126" s="2221"/>
      <c r="BA126" s="2221"/>
      <c r="BB126" s="2221"/>
      <c r="BC126" s="2221"/>
      <c r="BD126" s="2221"/>
      <c r="BE126" s="2221"/>
      <c r="BF126" s="2221"/>
      <c r="BG126" s="4633"/>
    </row>
    <row customHeight="1" ht="11.25">
      <c r="A127" s="1564" t="s">
        <v>989</v>
      </c>
      <c r="B127" s="1564" t="s">
        <v>1068</v>
      </c>
      <c r="C127" s="1564"/>
      <c r="D127" s="1558"/>
      <c r="E127" s="1568"/>
      <c r="F127" s="2227"/>
      <c r="G127" s="4617" t="s">
        <v>684</v>
      </c>
      <c r="H127" s="2913" t="s">
        <v>1082</v>
      </c>
      <c r="I127" s="2914" t="s">
        <v>1070</v>
      </c>
      <c r="J127" s="2883" t="s">
        <v>1074</v>
      </c>
      <c r="K127" s="2915" t="s">
        <v>1083</v>
      </c>
      <c r="L127" s="2505" t="s">
        <v>19</v>
      </c>
      <c r="M127" s="2506"/>
      <c r="N127" s="2384"/>
      <c r="O127" s="1575" t="s">
        <v>371</v>
      </c>
      <c r="P127" s="1576"/>
      <c r="Q127" s="1576"/>
      <c r="R127" s="1576"/>
      <c r="S127" s="1576"/>
      <c r="T127" s="1576"/>
      <c r="U127" s="1576"/>
      <c r="V127" s="1576"/>
      <c r="W127" s="1576"/>
      <c r="X127" s="1576"/>
      <c r="Y127" s="1576"/>
      <c r="Z127" s="1576"/>
      <c r="AA127" s="1576"/>
      <c r="AB127" s="1576"/>
      <c r="AC127" s="1576"/>
      <c r="AD127" s="1576"/>
      <c r="AE127" s="1576"/>
      <c r="AF127" s="2904">
        <v>1</v>
      </c>
      <c r="AG127" s="2905" t="s">
        <v>1025</v>
      </c>
      <c r="AH127" s="2905" t="s">
        <v>1042</v>
      </c>
      <c r="AI127" s="2904"/>
      <c r="AJ127" s="2905"/>
      <c r="AK127" s="2905"/>
      <c r="AL127" s="2386"/>
      <c r="AM127" s="2221"/>
      <c r="AN127" s="2221"/>
      <c r="AO127" s="2221"/>
      <c r="AP127" s="2221"/>
      <c r="AQ127" s="2221"/>
      <c r="AR127" s="2221"/>
      <c r="AS127" s="2221"/>
      <c r="AT127" s="2221"/>
      <c r="AU127" s="2221"/>
      <c r="AV127" s="2221"/>
      <c r="AW127" s="2221"/>
      <c r="AX127" s="2221"/>
      <c r="AY127" s="2221"/>
      <c r="AZ127" s="2221"/>
      <c r="BA127" s="2221"/>
      <c r="BB127" s="2221"/>
      <c r="BC127" s="2221"/>
      <c r="BD127" s="2221"/>
      <c r="BE127" s="2221"/>
      <c r="BF127" s="2221"/>
      <c r="BG127" s="4633"/>
    </row>
    <row customHeight="1" ht="11.25">
      <c r="A128" s="1564" t="s">
        <v>989</v>
      </c>
      <c r="B128" s="1564"/>
      <c r="C128" s="1564"/>
      <c r="D128" s="1558"/>
      <c r="E128" s="1568"/>
      <c r="F128" s="2227"/>
      <c r="G128" s="2228"/>
      <c r="H128" s="2913" t="s">
        <v>1080</v>
      </c>
      <c r="I128" s="2914"/>
      <c r="J128" s="2883"/>
      <c r="K128" s="2915"/>
      <c r="L128" s="2505"/>
      <c r="M128" s="2506"/>
      <c r="N128" s="2906"/>
      <c r="O128" s="2907">
        <v>1</v>
      </c>
      <c r="P128" s="2908" t="s">
        <v>65</v>
      </c>
      <c r="Q128" s="7566" t="s">
        <v>1027</v>
      </c>
      <c r="R128" s="7567" t="s">
        <v>1028</v>
      </c>
      <c r="S128" s="7567" t="s">
        <v>1029</v>
      </c>
      <c r="T128" s="7567" t="s">
        <v>1029</v>
      </c>
      <c r="U128" s="7567" t="s">
        <v>1030</v>
      </c>
      <c r="V128" s="7567" t="s">
        <v>1031</v>
      </c>
      <c r="W128" s="7567" t="s">
        <v>1032</v>
      </c>
      <c r="X128" s="7567" t="s">
        <v>1033</v>
      </c>
      <c r="Y128" s="7567" t="s">
        <v>1034</v>
      </c>
      <c r="Z128" s="1573"/>
      <c r="AA128" s="1574"/>
      <c r="AB128" s="1574"/>
      <c r="AC128" s="1578"/>
      <c r="AD128" s="1578"/>
      <c r="AE128" s="1579"/>
      <c r="AF128" s="2904"/>
      <c r="AG128" s="2905"/>
      <c r="AH128" s="2905"/>
      <c r="AI128" s="2904"/>
      <c r="AJ128" s="2905"/>
      <c r="AK128" s="2905"/>
      <c r="AL128" s="2386"/>
      <c r="AM128" s="2221"/>
      <c r="AN128" s="2221"/>
      <c r="AO128" s="2221"/>
      <c r="AP128" s="2221"/>
      <c r="AQ128" s="2221"/>
      <c r="AR128" s="2221"/>
      <c r="AS128" s="2221"/>
      <c r="AT128" s="2221"/>
      <c r="AU128" s="2221"/>
      <c r="AV128" s="2221"/>
      <c r="AW128" s="2221"/>
      <c r="AX128" s="2221"/>
      <c r="AY128" s="2221"/>
      <c r="AZ128" s="2221"/>
      <c r="BA128" s="2221"/>
      <c r="BB128" s="2221"/>
      <c r="BC128" s="2221"/>
      <c r="BD128" s="2221"/>
      <c r="BE128" s="2221"/>
      <c r="BF128" s="2221"/>
      <c r="BG128" s="4633"/>
    </row>
    <row customHeight="1" ht="11.25">
      <c r="A129" s="1564" t="s">
        <v>989</v>
      </c>
      <c r="B129" s="1564"/>
      <c r="C129" s="1564"/>
      <c r="D129" s="1558"/>
      <c r="E129" s="1568"/>
      <c r="F129" s="2227"/>
      <c r="G129" s="2228"/>
      <c r="H129" s="2913" t="s">
        <v>1080</v>
      </c>
      <c r="I129" s="2914"/>
      <c r="J129" s="2883"/>
      <c r="K129" s="2915"/>
      <c r="L129" s="2505"/>
      <c r="M129" s="2506"/>
      <c r="N129" s="2906"/>
      <c r="O129" s="2907"/>
      <c r="P129" s="2909"/>
      <c r="Q129" s="7566"/>
      <c r="R129" s="2911"/>
      <c r="S129" s="2912"/>
      <c r="T129" s="2911"/>
      <c r="U129" s="2911"/>
      <c r="V129" s="2911"/>
      <c r="W129" s="2911"/>
      <c r="X129" s="2911"/>
      <c r="Y129" s="2911"/>
      <c r="Z129" s="2226"/>
      <c r="AA129" s="2192">
        <v>1</v>
      </c>
      <c r="AB129" s="1577" t="s">
        <v>1063</v>
      </c>
      <c r="AC129" s="1567">
        <v>2343.19083</v>
      </c>
      <c r="AD129" s="1577" t="str">
        <f>AB129</f>
        <v>  За счет платы за технологическое присоединение</v>
      </c>
      <c r="AE129" s="1567"/>
      <c r="AF129" s="2904"/>
      <c r="AG129" s="2905"/>
      <c r="AH129" s="2905"/>
      <c r="AI129" s="2904"/>
      <c r="AJ129" s="2905"/>
      <c r="AK129" s="2905"/>
      <c r="AL129" s="2386"/>
      <c r="AM129" s="2221"/>
      <c r="AN129" s="2221"/>
      <c r="AO129" s="2221"/>
      <c r="AP129" s="2221"/>
      <c r="AQ129" s="2221"/>
      <c r="AR129" s="2221"/>
      <c r="AS129" s="2221"/>
      <c r="AT129" s="2221"/>
      <c r="AU129" s="2221"/>
      <c r="AV129" s="2221"/>
      <c r="AW129" s="2221"/>
      <c r="AX129" s="2221"/>
      <c r="AY129" s="2221"/>
      <c r="AZ129" s="2221"/>
      <c r="BA129" s="2221"/>
      <c r="BB129" s="2221"/>
      <c r="BC129" s="2221"/>
      <c r="BD129" s="2221"/>
      <c r="BE129" s="2221"/>
      <c r="BF129" s="2221"/>
      <c r="BG129" s="4633"/>
    </row>
    <row customHeight="1" ht="11.25">
      <c r="A130" s="1564" t="s">
        <v>989</v>
      </c>
      <c r="B130" s="1564"/>
      <c r="C130" s="1564"/>
      <c r="D130" s="1558"/>
      <c r="E130" s="1568"/>
      <c r="F130" s="2228"/>
      <c r="G130" s="2228"/>
      <c r="H130" s="2228"/>
      <c r="I130" s="2228"/>
      <c r="J130" s="2228"/>
      <c r="K130" s="2228"/>
      <c r="L130" s="2228"/>
      <c r="M130" s="2228"/>
      <c r="N130" s="2228"/>
      <c r="O130" s="2228"/>
      <c r="P130" s="2228"/>
      <c r="Q130" s="2228"/>
      <c r="R130" s="2228"/>
      <c r="S130" s="2228"/>
      <c r="T130" s="2228"/>
      <c r="U130" s="2228"/>
      <c r="V130" s="2228"/>
      <c r="W130" s="2228"/>
      <c r="X130" s="2228"/>
      <c r="Y130" s="2228"/>
      <c r="Z130" s="7559" t="s">
        <v>684</v>
      </c>
      <c r="AA130" s="2212" t="s">
        <v>107</v>
      </c>
      <c r="AB130" s="1577" t="s">
        <v>1035</v>
      </c>
      <c r="AC130" s="1567">
        <v>468.638166</v>
      </c>
      <c r="AD130" s="1577" t="str">
        <f>AB130</f>
        <v>  Прочие собственные средства</v>
      </c>
      <c r="AE130" s="1567"/>
      <c r="AF130" s="2229"/>
      <c r="AG130" s="2157"/>
      <c r="AH130" s="2157"/>
      <c r="AI130" s="2229"/>
      <c r="AJ130" s="2157"/>
      <c r="AK130" s="2385"/>
      <c r="AL130" s="2386"/>
      <c r="AM130" s="2221"/>
      <c r="AN130" s="2221"/>
      <c r="AO130" s="2221"/>
      <c r="AP130" s="2221"/>
      <c r="AQ130" s="2221"/>
      <c r="AR130" s="2221"/>
      <c r="AS130" s="2221"/>
      <c r="AT130" s="2221"/>
      <c r="AU130" s="2221"/>
      <c r="AV130" s="2221"/>
      <c r="AW130" s="2221"/>
      <c r="AX130" s="2221"/>
      <c r="AY130" s="2221"/>
      <c r="AZ130" s="2221"/>
      <c r="BA130" s="2221"/>
      <c r="BB130" s="2221"/>
      <c r="BC130" s="2221"/>
      <c r="BD130" s="2221"/>
      <c r="BE130" s="2221"/>
      <c r="BF130" s="2221"/>
      <c r="BG130" s="7564"/>
    </row>
    <row customHeight="1" ht="11.25">
      <c r="A131" s="1564" t="s">
        <v>989</v>
      </c>
      <c r="B131" s="1564"/>
      <c r="C131" s="1564"/>
      <c r="D131" s="1558"/>
      <c r="E131" s="1568"/>
      <c r="F131" s="2227"/>
      <c r="G131" s="2228"/>
      <c r="H131" s="2913" t="s">
        <v>1080</v>
      </c>
      <c r="I131" s="2914"/>
      <c r="J131" s="2883"/>
      <c r="K131" s="2915"/>
      <c r="L131" s="2505"/>
      <c r="M131" s="2506"/>
      <c r="N131" s="2906"/>
      <c r="O131" s="2907"/>
      <c r="P131" s="2910"/>
      <c r="Q131" s="7566"/>
      <c r="R131" s="2911"/>
      <c r="S131" s="2912"/>
      <c r="T131" s="2911"/>
      <c r="U131" s="2911"/>
      <c r="V131" s="2911"/>
      <c r="W131" s="2911"/>
      <c r="X131" s="2911"/>
      <c r="Y131" s="2911"/>
      <c r="Z131" s="1573"/>
      <c r="AA131" s="1574"/>
      <c r="AB131" s="1639" t="s">
        <v>1036</v>
      </c>
      <c r="AC131" s="1578"/>
      <c r="AD131" s="1578"/>
      <c r="AE131" s="1580"/>
      <c r="AF131" s="2904"/>
      <c r="AG131" s="2905"/>
      <c r="AH131" s="2905"/>
      <c r="AI131" s="2904"/>
      <c r="AJ131" s="2905"/>
      <c r="AK131" s="2905"/>
      <c r="AL131" s="2386"/>
      <c r="AM131" s="2221"/>
      <c r="AN131" s="2221"/>
      <c r="AO131" s="2221"/>
      <c r="AP131" s="2221"/>
      <c r="AQ131" s="2221"/>
      <c r="AR131" s="2221"/>
      <c r="AS131" s="2221"/>
      <c r="AT131" s="2221"/>
      <c r="AU131" s="2221"/>
      <c r="AV131" s="2221"/>
      <c r="AW131" s="2221"/>
      <c r="AX131" s="2221"/>
      <c r="AY131" s="2221"/>
      <c r="AZ131" s="2221"/>
      <c r="BA131" s="2221"/>
      <c r="BB131" s="2221"/>
      <c r="BC131" s="2221"/>
      <c r="BD131" s="2221"/>
      <c r="BE131" s="2221"/>
      <c r="BF131" s="2221"/>
      <c r="BG131" s="4633"/>
    </row>
    <row customHeight="1" ht="11.25">
      <c r="A132" s="1564" t="s">
        <v>989</v>
      </c>
      <c r="B132" s="1564"/>
      <c r="C132" s="1564"/>
      <c r="D132" s="1558"/>
      <c r="E132" s="1568"/>
      <c r="F132" s="2227"/>
      <c r="G132" s="2228"/>
      <c r="H132" s="2913" t="s">
        <v>1080</v>
      </c>
      <c r="I132" s="2914"/>
      <c r="J132" s="2883"/>
      <c r="K132" s="2915"/>
      <c r="L132" s="2505"/>
      <c r="M132" s="2506"/>
      <c r="N132" s="1573"/>
      <c r="O132" s="1574"/>
      <c r="P132" s="1566" t="s">
        <v>1037</v>
      </c>
      <c r="Q132" s="1574"/>
      <c r="R132" s="1574"/>
      <c r="S132" s="1574"/>
      <c r="T132" s="1574"/>
      <c r="U132" s="1574"/>
      <c r="V132" s="1574"/>
      <c r="W132" s="1574"/>
      <c r="X132" s="1574"/>
      <c r="Y132" s="1574"/>
      <c r="Z132" s="1574"/>
      <c r="AA132" s="1574"/>
      <c r="AB132" s="1574"/>
      <c r="AC132" s="1574"/>
      <c r="AD132" s="1574"/>
      <c r="AE132" s="1581"/>
      <c r="AF132" s="2904"/>
      <c r="AG132" s="2905"/>
      <c r="AH132" s="2905"/>
      <c r="AI132" s="2904"/>
      <c r="AJ132" s="2905"/>
      <c r="AK132" s="2905"/>
      <c r="AL132" s="2386"/>
      <c r="AM132" s="2221"/>
      <c r="AN132" s="2221"/>
      <c r="AO132" s="2221"/>
      <c r="AP132" s="2221"/>
      <c r="AQ132" s="2221"/>
      <c r="AR132" s="2221"/>
      <c r="AS132" s="2221"/>
      <c r="AT132" s="2221"/>
      <c r="AU132" s="2221"/>
      <c r="AV132" s="2221"/>
      <c r="AW132" s="2221"/>
      <c r="AX132" s="2221"/>
      <c r="AY132" s="2221"/>
      <c r="AZ132" s="2221"/>
      <c r="BA132" s="2221"/>
      <c r="BB132" s="2221"/>
      <c r="BC132" s="2221"/>
      <c r="BD132" s="2221"/>
      <c r="BE132" s="2221"/>
      <c r="BF132" s="2221"/>
      <c r="BG132" s="4633"/>
    </row>
    <row customHeight="1" ht="11.25">
      <c r="A133" s="1564" t="s">
        <v>989</v>
      </c>
      <c r="B133" s="1564" t="s">
        <v>1068</v>
      </c>
      <c r="C133" s="1564"/>
      <c r="D133" s="1558"/>
      <c r="E133" s="1568"/>
      <c r="F133" s="2227"/>
      <c r="G133" s="4617" t="s">
        <v>684</v>
      </c>
      <c r="H133" s="2913" t="s">
        <v>1084</v>
      </c>
      <c r="I133" s="2914" t="s">
        <v>1070</v>
      </c>
      <c r="J133" s="2883" t="s">
        <v>1074</v>
      </c>
      <c r="K133" s="2915" t="s">
        <v>1085</v>
      </c>
      <c r="L133" s="2505" t="s">
        <v>19</v>
      </c>
      <c r="M133" s="2506"/>
      <c r="N133" s="2384"/>
      <c r="O133" s="1575" t="s">
        <v>371</v>
      </c>
      <c r="P133" s="1576"/>
      <c r="Q133" s="1576"/>
      <c r="R133" s="1576"/>
      <c r="S133" s="1576"/>
      <c r="T133" s="1576"/>
      <c r="U133" s="1576"/>
      <c r="V133" s="1576"/>
      <c r="W133" s="1576"/>
      <c r="X133" s="1576"/>
      <c r="Y133" s="1576"/>
      <c r="Z133" s="1576"/>
      <c r="AA133" s="1576"/>
      <c r="AB133" s="1576"/>
      <c r="AC133" s="1576"/>
      <c r="AD133" s="1576"/>
      <c r="AE133" s="1576"/>
      <c r="AF133" s="2904">
        <v>1</v>
      </c>
      <c r="AG133" s="2905" t="s">
        <v>1025</v>
      </c>
      <c r="AH133" s="2905" t="s">
        <v>1042</v>
      </c>
      <c r="AI133" s="2904"/>
      <c r="AJ133" s="2905"/>
      <c r="AK133" s="2905"/>
      <c r="AL133" s="2386"/>
      <c r="AM133" s="2221"/>
      <c r="AN133" s="2221"/>
      <c r="AO133" s="2221"/>
      <c r="AP133" s="2221"/>
      <c r="AQ133" s="2221"/>
      <c r="AR133" s="2221"/>
      <c r="AS133" s="2221"/>
      <c r="AT133" s="2221"/>
      <c r="AU133" s="2221"/>
      <c r="AV133" s="2221"/>
      <c r="AW133" s="2221"/>
      <c r="AX133" s="2221"/>
      <c r="AY133" s="2221"/>
      <c r="AZ133" s="2221"/>
      <c r="BA133" s="2221"/>
      <c r="BB133" s="2221"/>
      <c r="BC133" s="2221"/>
      <c r="BD133" s="2221"/>
      <c r="BE133" s="2221"/>
      <c r="BF133" s="2221"/>
      <c r="BG133" s="4633"/>
    </row>
    <row customHeight="1" ht="11.25">
      <c r="A134" s="1564" t="s">
        <v>989</v>
      </c>
      <c r="B134" s="1564"/>
      <c r="C134" s="1564"/>
      <c r="D134" s="1558"/>
      <c r="E134" s="1568"/>
      <c r="F134" s="2227"/>
      <c r="G134" s="2228"/>
      <c r="H134" s="2913" t="s">
        <v>1082</v>
      </c>
      <c r="I134" s="2914"/>
      <c r="J134" s="2883"/>
      <c r="K134" s="2915"/>
      <c r="L134" s="2505"/>
      <c r="M134" s="2506"/>
      <c r="N134" s="2906"/>
      <c r="O134" s="2907">
        <v>1</v>
      </c>
      <c r="P134" s="2908" t="s">
        <v>65</v>
      </c>
      <c r="Q134" s="7566" t="s">
        <v>1027</v>
      </c>
      <c r="R134" s="7567" t="s">
        <v>1028</v>
      </c>
      <c r="S134" s="7567" t="s">
        <v>1029</v>
      </c>
      <c r="T134" s="7567" t="s">
        <v>1029</v>
      </c>
      <c r="U134" s="7567" t="s">
        <v>1030</v>
      </c>
      <c r="V134" s="7567" t="s">
        <v>1031</v>
      </c>
      <c r="W134" s="7567" t="s">
        <v>1032</v>
      </c>
      <c r="X134" s="7567" t="s">
        <v>1033</v>
      </c>
      <c r="Y134" s="7567" t="s">
        <v>1034</v>
      </c>
      <c r="Z134" s="1573"/>
      <c r="AA134" s="1574"/>
      <c r="AB134" s="1574"/>
      <c r="AC134" s="1578"/>
      <c r="AD134" s="1578"/>
      <c r="AE134" s="1579"/>
      <c r="AF134" s="2904"/>
      <c r="AG134" s="2905"/>
      <c r="AH134" s="2905"/>
      <c r="AI134" s="2904"/>
      <c r="AJ134" s="2905"/>
      <c r="AK134" s="2905"/>
      <c r="AL134" s="2386"/>
      <c r="AM134" s="2221"/>
      <c r="AN134" s="2221"/>
      <c r="AO134" s="2221"/>
      <c r="AP134" s="2221"/>
      <c r="AQ134" s="2221"/>
      <c r="AR134" s="2221"/>
      <c r="AS134" s="2221"/>
      <c r="AT134" s="2221"/>
      <c r="AU134" s="2221"/>
      <c r="AV134" s="2221"/>
      <c r="AW134" s="2221"/>
      <c r="AX134" s="2221"/>
      <c r="AY134" s="2221"/>
      <c r="AZ134" s="2221"/>
      <c r="BA134" s="2221"/>
      <c r="BB134" s="2221"/>
      <c r="BC134" s="2221"/>
      <c r="BD134" s="2221"/>
      <c r="BE134" s="2221"/>
      <c r="BF134" s="2221"/>
      <c r="BG134" s="4633"/>
    </row>
    <row customHeight="1" ht="11.25">
      <c r="A135" s="1564" t="s">
        <v>989</v>
      </c>
      <c r="B135" s="1564"/>
      <c r="C135" s="1564"/>
      <c r="D135" s="1558"/>
      <c r="E135" s="1568"/>
      <c r="F135" s="2227"/>
      <c r="G135" s="2228"/>
      <c r="H135" s="2913" t="s">
        <v>1082</v>
      </c>
      <c r="I135" s="2914"/>
      <c r="J135" s="2883"/>
      <c r="K135" s="2915"/>
      <c r="L135" s="2505"/>
      <c r="M135" s="2506"/>
      <c r="N135" s="2906"/>
      <c r="O135" s="2907"/>
      <c r="P135" s="2909"/>
      <c r="Q135" s="7566"/>
      <c r="R135" s="2911"/>
      <c r="S135" s="2912"/>
      <c r="T135" s="2911"/>
      <c r="U135" s="2911"/>
      <c r="V135" s="2911"/>
      <c r="W135" s="2911"/>
      <c r="X135" s="2911"/>
      <c r="Y135" s="2911"/>
      <c r="Z135" s="2226"/>
      <c r="AA135" s="2192">
        <v>1</v>
      </c>
      <c r="AB135" s="1577" t="s">
        <v>1063</v>
      </c>
      <c r="AC135" s="1567">
        <v>2747.00962</v>
      </c>
      <c r="AD135" s="1577" t="str">
        <f>AB135</f>
        <v>  За счет платы за технологическое присоединение</v>
      </c>
      <c r="AE135" s="1567"/>
      <c r="AF135" s="2904"/>
      <c r="AG135" s="2905"/>
      <c r="AH135" s="2905"/>
      <c r="AI135" s="2904"/>
      <c r="AJ135" s="2905"/>
      <c r="AK135" s="2905"/>
      <c r="AL135" s="2386"/>
      <c r="AM135" s="2221"/>
      <c r="AN135" s="2221"/>
      <c r="AO135" s="2221"/>
      <c r="AP135" s="2221"/>
      <c r="AQ135" s="2221"/>
      <c r="AR135" s="2221"/>
      <c r="AS135" s="2221"/>
      <c r="AT135" s="2221"/>
      <c r="AU135" s="2221"/>
      <c r="AV135" s="2221"/>
      <c r="AW135" s="2221"/>
      <c r="AX135" s="2221"/>
      <c r="AY135" s="2221"/>
      <c r="AZ135" s="2221"/>
      <c r="BA135" s="2221"/>
      <c r="BB135" s="2221"/>
      <c r="BC135" s="2221"/>
      <c r="BD135" s="2221"/>
      <c r="BE135" s="2221"/>
      <c r="BF135" s="2221"/>
      <c r="BG135" s="4633"/>
    </row>
    <row customHeight="1" ht="11.25">
      <c r="A136" s="1564" t="s">
        <v>989</v>
      </c>
      <c r="B136" s="1564"/>
      <c r="C136" s="1564"/>
      <c r="D136" s="1558"/>
      <c r="E136" s="1568"/>
      <c r="F136" s="2228"/>
      <c r="G136" s="2228"/>
      <c r="H136" s="2228"/>
      <c r="I136" s="2228"/>
      <c r="J136" s="2228"/>
      <c r="K136" s="2228"/>
      <c r="L136" s="2228"/>
      <c r="M136" s="2228"/>
      <c r="N136" s="2228"/>
      <c r="O136" s="2228"/>
      <c r="P136" s="2228"/>
      <c r="Q136" s="2228"/>
      <c r="R136" s="2228"/>
      <c r="S136" s="2228"/>
      <c r="T136" s="2228"/>
      <c r="U136" s="2228"/>
      <c r="V136" s="2228"/>
      <c r="W136" s="2228"/>
      <c r="X136" s="2228"/>
      <c r="Y136" s="2228"/>
      <c r="Z136" s="7559" t="s">
        <v>684</v>
      </c>
      <c r="AA136" s="2212" t="s">
        <v>107</v>
      </c>
      <c r="AB136" s="1577" t="s">
        <v>1035</v>
      </c>
      <c r="AC136" s="1567">
        <v>549.401924</v>
      </c>
      <c r="AD136" s="1577" t="str">
        <f>AB136</f>
        <v>  Прочие собственные средства</v>
      </c>
      <c r="AE136" s="1567"/>
      <c r="AF136" s="2229"/>
      <c r="AG136" s="2157"/>
      <c r="AH136" s="2157"/>
      <c r="AI136" s="2229"/>
      <c r="AJ136" s="2157"/>
      <c r="AK136" s="2385"/>
      <c r="AL136" s="2386"/>
      <c r="AM136" s="2221"/>
      <c r="AN136" s="2221"/>
      <c r="AO136" s="2221"/>
      <c r="AP136" s="2221"/>
      <c r="AQ136" s="2221"/>
      <c r="AR136" s="2221"/>
      <c r="AS136" s="2221"/>
      <c r="AT136" s="2221"/>
      <c r="AU136" s="2221"/>
      <c r="AV136" s="2221"/>
      <c r="AW136" s="2221"/>
      <c r="AX136" s="2221"/>
      <c r="AY136" s="2221"/>
      <c r="AZ136" s="2221"/>
      <c r="BA136" s="2221"/>
      <c r="BB136" s="2221"/>
      <c r="BC136" s="2221"/>
      <c r="BD136" s="2221"/>
      <c r="BE136" s="2221"/>
      <c r="BF136" s="2221"/>
      <c r="BG136" s="7564"/>
    </row>
    <row customHeight="1" ht="11.25">
      <c r="A137" s="1564" t="s">
        <v>989</v>
      </c>
      <c r="B137" s="1564"/>
      <c r="C137" s="1564"/>
      <c r="D137" s="1558"/>
      <c r="E137" s="1568"/>
      <c r="F137" s="2227"/>
      <c r="G137" s="2228"/>
      <c r="H137" s="2913" t="s">
        <v>1082</v>
      </c>
      <c r="I137" s="2914"/>
      <c r="J137" s="2883"/>
      <c r="K137" s="2915"/>
      <c r="L137" s="2505"/>
      <c r="M137" s="2506"/>
      <c r="N137" s="2906"/>
      <c r="O137" s="2907"/>
      <c r="P137" s="2910"/>
      <c r="Q137" s="7566"/>
      <c r="R137" s="2911"/>
      <c r="S137" s="2912"/>
      <c r="T137" s="2911"/>
      <c r="U137" s="2911"/>
      <c r="V137" s="2911"/>
      <c r="W137" s="2911"/>
      <c r="X137" s="2911"/>
      <c r="Y137" s="2911"/>
      <c r="Z137" s="1573"/>
      <c r="AA137" s="1574"/>
      <c r="AB137" s="1639" t="s">
        <v>1036</v>
      </c>
      <c r="AC137" s="1578"/>
      <c r="AD137" s="1578"/>
      <c r="AE137" s="1580"/>
      <c r="AF137" s="2904"/>
      <c r="AG137" s="2905"/>
      <c r="AH137" s="2905"/>
      <c r="AI137" s="2904"/>
      <c r="AJ137" s="2905"/>
      <c r="AK137" s="2905"/>
      <c r="AL137" s="2386"/>
      <c r="AM137" s="2221"/>
      <c r="AN137" s="2221"/>
      <c r="AO137" s="2221"/>
      <c r="AP137" s="2221"/>
      <c r="AQ137" s="2221"/>
      <c r="AR137" s="2221"/>
      <c r="AS137" s="2221"/>
      <c r="AT137" s="2221"/>
      <c r="AU137" s="2221"/>
      <c r="AV137" s="2221"/>
      <c r="AW137" s="2221"/>
      <c r="AX137" s="2221"/>
      <c r="AY137" s="2221"/>
      <c r="AZ137" s="2221"/>
      <c r="BA137" s="2221"/>
      <c r="BB137" s="2221"/>
      <c r="BC137" s="2221"/>
      <c r="BD137" s="2221"/>
      <c r="BE137" s="2221"/>
      <c r="BF137" s="2221"/>
      <c r="BG137" s="4633"/>
    </row>
    <row customHeight="1" ht="11.25">
      <c r="A138" s="1564" t="s">
        <v>989</v>
      </c>
      <c r="B138" s="1564"/>
      <c r="C138" s="1564"/>
      <c r="D138" s="1558"/>
      <c r="E138" s="1568"/>
      <c r="F138" s="2227"/>
      <c r="G138" s="2228"/>
      <c r="H138" s="2913" t="s">
        <v>1082</v>
      </c>
      <c r="I138" s="2914"/>
      <c r="J138" s="2883"/>
      <c r="K138" s="2915"/>
      <c r="L138" s="2505"/>
      <c r="M138" s="2506"/>
      <c r="N138" s="1573"/>
      <c r="O138" s="1574"/>
      <c r="P138" s="1566" t="s">
        <v>1037</v>
      </c>
      <c r="Q138" s="1574"/>
      <c r="R138" s="1574"/>
      <c r="S138" s="1574"/>
      <c r="T138" s="1574"/>
      <c r="U138" s="1574"/>
      <c r="V138" s="1574"/>
      <c r="W138" s="1574"/>
      <c r="X138" s="1574"/>
      <c r="Y138" s="1574"/>
      <c r="Z138" s="1574"/>
      <c r="AA138" s="1574"/>
      <c r="AB138" s="1574"/>
      <c r="AC138" s="1574"/>
      <c r="AD138" s="1574"/>
      <c r="AE138" s="1581"/>
      <c r="AF138" s="2904"/>
      <c r="AG138" s="2905"/>
      <c r="AH138" s="2905"/>
      <c r="AI138" s="2904"/>
      <c r="AJ138" s="2905"/>
      <c r="AK138" s="2905"/>
      <c r="AL138" s="2386"/>
      <c r="AM138" s="2221"/>
      <c r="AN138" s="2221"/>
      <c r="AO138" s="2221"/>
      <c r="AP138" s="2221"/>
      <c r="AQ138" s="2221"/>
      <c r="AR138" s="2221"/>
      <c r="AS138" s="2221"/>
      <c r="AT138" s="2221"/>
      <c r="AU138" s="2221"/>
      <c r="AV138" s="2221"/>
      <c r="AW138" s="2221"/>
      <c r="AX138" s="2221"/>
      <c r="AY138" s="2221"/>
      <c r="AZ138" s="2221"/>
      <c r="BA138" s="2221"/>
      <c r="BB138" s="2221"/>
      <c r="BC138" s="2221"/>
      <c r="BD138" s="2221"/>
      <c r="BE138" s="2221"/>
      <c r="BF138" s="2221"/>
      <c r="BG138" s="4633"/>
    </row>
    <row customHeight="1" ht="11.25">
      <c r="A139" s="1564" t="s">
        <v>989</v>
      </c>
      <c r="B139" s="1564" t="s">
        <v>1068</v>
      </c>
      <c r="C139" s="1564"/>
      <c r="D139" s="1558"/>
      <c r="E139" s="1568"/>
      <c r="F139" s="2227"/>
      <c r="G139" s="4617" t="s">
        <v>684</v>
      </c>
      <c r="H139" s="2913" t="s">
        <v>1086</v>
      </c>
      <c r="I139" s="2914" t="s">
        <v>1070</v>
      </c>
      <c r="J139" s="2883" t="s">
        <v>1074</v>
      </c>
      <c r="K139" s="2915" t="s">
        <v>1087</v>
      </c>
      <c r="L139" s="2505" t="s">
        <v>19</v>
      </c>
      <c r="M139" s="2506"/>
      <c r="N139" s="2384"/>
      <c r="O139" s="1575" t="s">
        <v>371</v>
      </c>
      <c r="P139" s="1576"/>
      <c r="Q139" s="1576"/>
      <c r="R139" s="1576"/>
      <c r="S139" s="1576"/>
      <c r="T139" s="1576"/>
      <c r="U139" s="1576"/>
      <c r="V139" s="1576"/>
      <c r="W139" s="1576"/>
      <c r="X139" s="1576"/>
      <c r="Y139" s="1576"/>
      <c r="Z139" s="1576"/>
      <c r="AA139" s="1576"/>
      <c r="AB139" s="1576"/>
      <c r="AC139" s="1576"/>
      <c r="AD139" s="1576"/>
      <c r="AE139" s="1576"/>
      <c r="AF139" s="2904">
        <v>1</v>
      </c>
      <c r="AG139" s="2905" t="s">
        <v>1025</v>
      </c>
      <c r="AH139" s="2905" t="s">
        <v>1042</v>
      </c>
      <c r="AI139" s="2904"/>
      <c r="AJ139" s="2905"/>
      <c r="AK139" s="2905"/>
      <c r="AL139" s="2386"/>
      <c r="AM139" s="2221"/>
      <c r="AN139" s="2221"/>
      <c r="AO139" s="2221"/>
      <c r="AP139" s="2221"/>
      <c r="AQ139" s="2221"/>
      <c r="AR139" s="2221"/>
      <c r="AS139" s="2221"/>
      <c r="AT139" s="2221"/>
      <c r="AU139" s="2221"/>
      <c r="AV139" s="2221"/>
      <c r="AW139" s="2221"/>
      <c r="AX139" s="2221"/>
      <c r="AY139" s="2221"/>
      <c r="AZ139" s="2221"/>
      <c r="BA139" s="2221"/>
      <c r="BB139" s="2221"/>
      <c r="BC139" s="2221"/>
      <c r="BD139" s="2221"/>
      <c r="BE139" s="2221"/>
      <c r="BF139" s="2221"/>
      <c r="BG139" s="4633"/>
    </row>
    <row customHeight="1" ht="11.25">
      <c r="A140" s="1564" t="s">
        <v>989</v>
      </c>
      <c r="B140" s="1564"/>
      <c r="C140" s="1564"/>
      <c r="D140" s="1558"/>
      <c r="E140" s="1568"/>
      <c r="F140" s="2227"/>
      <c r="G140" s="2228"/>
      <c r="H140" s="2913" t="s">
        <v>1084</v>
      </c>
      <c r="I140" s="2914"/>
      <c r="J140" s="2883"/>
      <c r="K140" s="2915"/>
      <c r="L140" s="2505"/>
      <c r="M140" s="2506"/>
      <c r="N140" s="2906"/>
      <c r="O140" s="2907">
        <v>1</v>
      </c>
      <c r="P140" s="2908" t="s">
        <v>65</v>
      </c>
      <c r="Q140" s="7566" t="s">
        <v>1027</v>
      </c>
      <c r="R140" s="7567" t="s">
        <v>1028</v>
      </c>
      <c r="S140" s="7567" t="s">
        <v>1029</v>
      </c>
      <c r="T140" s="7567" t="s">
        <v>1029</v>
      </c>
      <c r="U140" s="7567" t="s">
        <v>1030</v>
      </c>
      <c r="V140" s="7567" t="s">
        <v>1031</v>
      </c>
      <c r="W140" s="7567" t="s">
        <v>1032</v>
      </c>
      <c r="X140" s="7567" t="s">
        <v>1033</v>
      </c>
      <c r="Y140" s="7567" t="s">
        <v>1034</v>
      </c>
      <c r="Z140" s="1573"/>
      <c r="AA140" s="1574"/>
      <c r="AB140" s="1574"/>
      <c r="AC140" s="1578"/>
      <c r="AD140" s="1578"/>
      <c r="AE140" s="1579"/>
      <c r="AF140" s="2904"/>
      <c r="AG140" s="2905"/>
      <c r="AH140" s="2905"/>
      <c r="AI140" s="2904"/>
      <c r="AJ140" s="2905"/>
      <c r="AK140" s="2905"/>
      <c r="AL140" s="2386"/>
      <c r="AM140" s="2221"/>
      <c r="AN140" s="2221"/>
      <c r="AO140" s="2221"/>
      <c r="AP140" s="2221"/>
      <c r="AQ140" s="2221"/>
      <c r="AR140" s="2221"/>
      <c r="AS140" s="2221"/>
      <c r="AT140" s="2221"/>
      <c r="AU140" s="2221"/>
      <c r="AV140" s="2221"/>
      <c r="AW140" s="2221"/>
      <c r="AX140" s="2221"/>
      <c r="AY140" s="2221"/>
      <c r="AZ140" s="2221"/>
      <c r="BA140" s="2221"/>
      <c r="BB140" s="2221"/>
      <c r="BC140" s="2221"/>
      <c r="BD140" s="2221"/>
      <c r="BE140" s="2221"/>
      <c r="BF140" s="2221"/>
      <c r="BG140" s="4633"/>
    </row>
    <row customHeight="1" ht="11.25">
      <c r="A141" s="1564" t="s">
        <v>989</v>
      </c>
      <c r="B141" s="1564"/>
      <c r="C141" s="1564"/>
      <c r="D141" s="1558"/>
      <c r="E141" s="1568"/>
      <c r="F141" s="2227"/>
      <c r="G141" s="2228"/>
      <c r="H141" s="2913" t="s">
        <v>1084</v>
      </c>
      <c r="I141" s="2914"/>
      <c r="J141" s="2883"/>
      <c r="K141" s="2915"/>
      <c r="L141" s="2505"/>
      <c r="M141" s="2506"/>
      <c r="N141" s="2906"/>
      <c r="O141" s="2907"/>
      <c r="P141" s="2909"/>
      <c r="Q141" s="7566"/>
      <c r="R141" s="2911"/>
      <c r="S141" s="2912"/>
      <c r="T141" s="2911"/>
      <c r="U141" s="2911"/>
      <c r="V141" s="2911"/>
      <c r="W141" s="2911"/>
      <c r="X141" s="2911"/>
      <c r="Y141" s="2911"/>
      <c r="Z141" s="2226"/>
      <c r="AA141" s="2192">
        <v>1</v>
      </c>
      <c r="AB141" s="1577" t="s">
        <v>1063</v>
      </c>
      <c r="AC141" s="1567">
        <v>3324.69845</v>
      </c>
      <c r="AD141" s="1577" t="str">
        <f>AB141</f>
        <v>  За счет платы за технологическое присоединение</v>
      </c>
      <c r="AE141" s="1567"/>
      <c r="AF141" s="2904"/>
      <c r="AG141" s="2905"/>
      <c r="AH141" s="2905"/>
      <c r="AI141" s="2904"/>
      <c r="AJ141" s="2905"/>
      <c r="AK141" s="2905"/>
      <c r="AL141" s="2386"/>
      <c r="AM141" s="2221"/>
      <c r="AN141" s="2221"/>
      <c r="AO141" s="2221"/>
      <c r="AP141" s="2221"/>
      <c r="AQ141" s="2221"/>
      <c r="AR141" s="2221"/>
      <c r="AS141" s="2221"/>
      <c r="AT141" s="2221"/>
      <c r="AU141" s="2221"/>
      <c r="AV141" s="2221"/>
      <c r="AW141" s="2221"/>
      <c r="AX141" s="2221"/>
      <c r="AY141" s="2221"/>
      <c r="AZ141" s="2221"/>
      <c r="BA141" s="2221"/>
      <c r="BB141" s="2221"/>
      <c r="BC141" s="2221"/>
      <c r="BD141" s="2221"/>
      <c r="BE141" s="2221"/>
      <c r="BF141" s="2221"/>
      <c r="BG141" s="4633"/>
    </row>
    <row customHeight="1" ht="11.25">
      <c r="A142" s="1564" t="s">
        <v>989</v>
      </c>
      <c r="B142" s="1564"/>
      <c r="C142" s="1564"/>
      <c r="D142" s="1558"/>
      <c r="E142" s="1568"/>
      <c r="F142" s="2228"/>
      <c r="G142" s="2228"/>
      <c r="H142" s="2228"/>
      <c r="I142" s="2228"/>
      <c r="J142" s="2228"/>
      <c r="K142" s="2228"/>
      <c r="L142" s="2228"/>
      <c r="M142" s="2228"/>
      <c r="N142" s="2228"/>
      <c r="O142" s="2228"/>
      <c r="P142" s="2228"/>
      <c r="Q142" s="2228"/>
      <c r="R142" s="2228"/>
      <c r="S142" s="2228"/>
      <c r="T142" s="2228"/>
      <c r="U142" s="2228"/>
      <c r="V142" s="2228"/>
      <c r="W142" s="2228"/>
      <c r="X142" s="2228"/>
      <c r="Y142" s="2228"/>
      <c r="Z142" s="7559" t="s">
        <v>684</v>
      </c>
      <c r="AA142" s="2212" t="s">
        <v>107</v>
      </c>
      <c r="AB142" s="1577" t="s">
        <v>1035</v>
      </c>
      <c r="AC142" s="1567">
        <v>664.93969</v>
      </c>
      <c r="AD142" s="1577" t="str">
        <f>AB142</f>
        <v>  Прочие собственные средства</v>
      </c>
      <c r="AE142" s="1567"/>
      <c r="AF142" s="2229"/>
      <c r="AG142" s="2157"/>
      <c r="AH142" s="2157"/>
      <c r="AI142" s="2229"/>
      <c r="AJ142" s="2157"/>
      <c r="AK142" s="2385"/>
      <c r="AL142" s="2386"/>
      <c r="AM142" s="2221"/>
      <c r="AN142" s="2221"/>
      <c r="AO142" s="2221"/>
      <c r="AP142" s="2221"/>
      <c r="AQ142" s="2221"/>
      <c r="AR142" s="2221"/>
      <c r="AS142" s="2221"/>
      <c r="AT142" s="2221"/>
      <c r="AU142" s="2221"/>
      <c r="AV142" s="2221"/>
      <c r="AW142" s="2221"/>
      <c r="AX142" s="2221"/>
      <c r="AY142" s="2221"/>
      <c r="AZ142" s="2221"/>
      <c r="BA142" s="2221"/>
      <c r="BB142" s="2221"/>
      <c r="BC142" s="2221"/>
      <c r="BD142" s="2221"/>
      <c r="BE142" s="2221"/>
      <c r="BF142" s="2221"/>
      <c r="BG142" s="7564"/>
    </row>
    <row customHeight="1" ht="11.25">
      <c r="A143" s="1564" t="s">
        <v>989</v>
      </c>
      <c r="B143" s="1564"/>
      <c r="C143" s="1564"/>
      <c r="D143" s="1558"/>
      <c r="E143" s="1568"/>
      <c r="F143" s="2227"/>
      <c r="G143" s="2228"/>
      <c r="H143" s="2913" t="s">
        <v>1084</v>
      </c>
      <c r="I143" s="2914"/>
      <c r="J143" s="2883"/>
      <c r="K143" s="2915"/>
      <c r="L143" s="2505"/>
      <c r="M143" s="2506"/>
      <c r="N143" s="2906"/>
      <c r="O143" s="2907"/>
      <c r="P143" s="2910"/>
      <c r="Q143" s="7566"/>
      <c r="R143" s="2911"/>
      <c r="S143" s="2912"/>
      <c r="T143" s="2911"/>
      <c r="U143" s="2911"/>
      <c r="V143" s="2911"/>
      <c r="W143" s="2911"/>
      <c r="X143" s="2911"/>
      <c r="Y143" s="2911"/>
      <c r="Z143" s="1573"/>
      <c r="AA143" s="1574"/>
      <c r="AB143" s="1639" t="s">
        <v>1036</v>
      </c>
      <c r="AC143" s="1578"/>
      <c r="AD143" s="1578"/>
      <c r="AE143" s="1580"/>
      <c r="AF143" s="2904"/>
      <c r="AG143" s="2905"/>
      <c r="AH143" s="2905"/>
      <c r="AI143" s="2904"/>
      <c r="AJ143" s="2905"/>
      <c r="AK143" s="2905"/>
      <c r="AL143" s="2386"/>
      <c r="AM143" s="2221"/>
      <c r="AN143" s="2221"/>
      <c r="AO143" s="2221"/>
      <c r="AP143" s="2221"/>
      <c r="AQ143" s="2221"/>
      <c r="AR143" s="2221"/>
      <c r="AS143" s="2221"/>
      <c r="AT143" s="2221"/>
      <c r="AU143" s="2221"/>
      <c r="AV143" s="2221"/>
      <c r="AW143" s="2221"/>
      <c r="AX143" s="2221"/>
      <c r="AY143" s="2221"/>
      <c r="AZ143" s="2221"/>
      <c r="BA143" s="2221"/>
      <c r="BB143" s="2221"/>
      <c r="BC143" s="2221"/>
      <c r="BD143" s="2221"/>
      <c r="BE143" s="2221"/>
      <c r="BF143" s="2221"/>
      <c r="BG143" s="4633"/>
    </row>
    <row customHeight="1" ht="11.25">
      <c r="A144" s="1564" t="s">
        <v>989</v>
      </c>
      <c r="B144" s="1564"/>
      <c r="C144" s="1564"/>
      <c r="D144" s="1558"/>
      <c r="E144" s="1568"/>
      <c r="F144" s="2227"/>
      <c r="G144" s="2228"/>
      <c r="H144" s="2913" t="s">
        <v>1084</v>
      </c>
      <c r="I144" s="2914"/>
      <c r="J144" s="2883"/>
      <c r="K144" s="2915"/>
      <c r="L144" s="2505"/>
      <c r="M144" s="2506"/>
      <c r="N144" s="1573"/>
      <c r="O144" s="1574"/>
      <c r="P144" s="1566" t="s">
        <v>1037</v>
      </c>
      <c r="Q144" s="1574"/>
      <c r="R144" s="1574"/>
      <c r="S144" s="1574"/>
      <c r="T144" s="1574"/>
      <c r="U144" s="1574"/>
      <c r="V144" s="1574"/>
      <c r="W144" s="1574"/>
      <c r="X144" s="1574"/>
      <c r="Y144" s="1574"/>
      <c r="Z144" s="1574"/>
      <c r="AA144" s="1574"/>
      <c r="AB144" s="1574"/>
      <c r="AC144" s="1574"/>
      <c r="AD144" s="1574"/>
      <c r="AE144" s="1581"/>
      <c r="AF144" s="2904"/>
      <c r="AG144" s="2905"/>
      <c r="AH144" s="2905"/>
      <c r="AI144" s="2904"/>
      <c r="AJ144" s="2905"/>
      <c r="AK144" s="2905"/>
      <c r="AL144" s="2386"/>
      <c r="AM144" s="2221"/>
      <c r="AN144" s="2221"/>
      <c r="AO144" s="2221"/>
      <c r="AP144" s="2221"/>
      <c r="AQ144" s="2221"/>
      <c r="AR144" s="2221"/>
      <c r="AS144" s="2221"/>
      <c r="AT144" s="2221"/>
      <c r="AU144" s="2221"/>
      <c r="AV144" s="2221"/>
      <c r="AW144" s="2221"/>
      <c r="AX144" s="2221"/>
      <c r="AY144" s="2221"/>
      <c r="AZ144" s="2221"/>
      <c r="BA144" s="2221"/>
      <c r="BB144" s="2221"/>
      <c r="BC144" s="2221"/>
      <c r="BD144" s="2221"/>
      <c r="BE144" s="2221"/>
      <c r="BF144" s="2221"/>
      <c r="BG144" s="4633"/>
    </row>
    <row customHeight="1" ht="11.25">
      <c r="A145" s="1564" t="s">
        <v>989</v>
      </c>
      <c r="B145" s="1564" t="s">
        <v>1068</v>
      </c>
      <c r="C145" s="1564"/>
      <c r="D145" s="1558"/>
      <c r="E145" s="1568"/>
      <c r="F145" s="2227"/>
      <c r="G145" s="4617" t="s">
        <v>684</v>
      </c>
      <c r="H145" s="2913" t="s">
        <v>1088</v>
      </c>
      <c r="I145" s="2914" t="s">
        <v>1070</v>
      </c>
      <c r="J145" s="2883" t="s">
        <v>1074</v>
      </c>
      <c r="K145" s="2915" t="s">
        <v>1089</v>
      </c>
      <c r="L145" s="2505" t="s">
        <v>19</v>
      </c>
      <c r="M145" s="2506"/>
      <c r="N145" s="2384"/>
      <c r="O145" s="1575" t="s">
        <v>371</v>
      </c>
      <c r="P145" s="1576"/>
      <c r="Q145" s="1576"/>
      <c r="R145" s="1576"/>
      <c r="S145" s="1576"/>
      <c r="T145" s="1576"/>
      <c r="U145" s="1576"/>
      <c r="V145" s="1576"/>
      <c r="W145" s="1576"/>
      <c r="X145" s="1576"/>
      <c r="Y145" s="1576"/>
      <c r="Z145" s="1576"/>
      <c r="AA145" s="1576"/>
      <c r="AB145" s="1576"/>
      <c r="AC145" s="1576"/>
      <c r="AD145" s="1576"/>
      <c r="AE145" s="1576"/>
      <c r="AF145" s="2904">
        <v>1</v>
      </c>
      <c r="AG145" s="2905" t="s">
        <v>1025</v>
      </c>
      <c r="AH145" s="2905" t="s">
        <v>1042</v>
      </c>
      <c r="AI145" s="2904"/>
      <c r="AJ145" s="2905"/>
      <c r="AK145" s="2905"/>
      <c r="AL145" s="2386"/>
      <c r="AM145" s="2221"/>
      <c r="AN145" s="2221"/>
      <c r="AO145" s="2221"/>
      <c r="AP145" s="2221"/>
      <c r="AQ145" s="2221"/>
      <c r="AR145" s="2221"/>
      <c r="AS145" s="2221"/>
      <c r="AT145" s="2221"/>
      <c r="AU145" s="2221"/>
      <c r="AV145" s="2221"/>
      <c r="AW145" s="2221"/>
      <c r="AX145" s="2221"/>
      <c r="AY145" s="2221"/>
      <c r="AZ145" s="2221"/>
      <c r="BA145" s="2221"/>
      <c r="BB145" s="2221"/>
      <c r="BC145" s="2221"/>
      <c r="BD145" s="2221"/>
      <c r="BE145" s="2221"/>
      <c r="BF145" s="2221"/>
      <c r="BG145" s="4633"/>
    </row>
    <row customHeight="1" ht="11.25">
      <c r="A146" s="1564" t="s">
        <v>989</v>
      </c>
      <c r="B146" s="1564"/>
      <c r="C146" s="1564"/>
      <c r="D146" s="1558"/>
      <c r="E146" s="1568"/>
      <c r="F146" s="2227"/>
      <c r="G146" s="2228"/>
      <c r="H146" s="2913" t="s">
        <v>1086</v>
      </c>
      <c r="I146" s="2914"/>
      <c r="J146" s="2883"/>
      <c r="K146" s="2915"/>
      <c r="L146" s="2505"/>
      <c r="M146" s="2506"/>
      <c r="N146" s="2906"/>
      <c r="O146" s="2907">
        <v>1</v>
      </c>
      <c r="P146" s="2908" t="s">
        <v>65</v>
      </c>
      <c r="Q146" s="7566" t="s">
        <v>1027</v>
      </c>
      <c r="R146" s="7567" t="s">
        <v>1028</v>
      </c>
      <c r="S146" s="7567" t="s">
        <v>1029</v>
      </c>
      <c r="T146" s="7567" t="s">
        <v>1029</v>
      </c>
      <c r="U146" s="7567" t="s">
        <v>1030</v>
      </c>
      <c r="V146" s="7567" t="s">
        <v>1031</v>
      </c>
      <c r="W146" s="7567" t="s">
        <v>1032</v>
      </c>
      <c r="X146" s="7567" t="s">
        <v>1033</v>
      </c>
      <c r="Y146" s="7567" t="s">
        <v>1034</v>
      </c>
      <c r="Z146" s="1573"/>
      <c r="AA146" s="1574"/>
      <c r="AB146" s="1574"/>
      <c r="AC146" s="1578"/>
      <c r="AD146" s="1578"/>
      <c r="AE146" s="1579"/>
      <c r="AF146" s="2904"/>
      <c r="AG146" s="2905"/>
      <c r="AH146" s="2905"/>
      <c r="AI146" s="2904"/>
      <c r="AJ146" s="2905"/>
      <c r="AK146" s="2905"/>
      <c r="AL146" s="2386"/>
      <c r="AM146" s="2221"/>
      <c r="AN146" s="2221"/>
      <c r="AO146" s="2221"/>
      <c r="AP146" s="2221"/>
      <c r="AQ146" s="2221"/>
      <c r="AR146" s="2221"/>
      <c r="AS146" s="2221"/>
      <c r="AT146" s="2221"/>
      <c r="AU146" s="2221"/>
      <c r="AV146" s="2221"/>
      <c r="AW146" s="2221"/>
      <c r="AX146" s="2221"/>
      <c r="AY146" s="2221"/>
      <c r="AZ146" s="2221"/>
      <c r="BA146" s="2221"/>
      <c r="BB146" s="2221"/>
      <c r="BC146" s="2221"/>
      <c r="BD146" s="2221"/>
      <c r="BE146" s="2221"/>
      <c r="BF146" s="2221"/>
      <c r="BG146" s="4633"/>
    </row>
    <row customHeight="1" ht="11.25">
      <c r="A147" s="1564" t="s">
        <v>989</v>
      </c>
      <c r="B147" s="1564"/>
      <c r="C147" s="1564"/>
      <c r="D147" s="1558"/>
      <c r="E147" s="1568"/>
      <c r="F147" s="2227"/>
      <c r="G147" s="2228"/>
      <c r="H147" s="2913" t="s">
        <v>1086</v>
      </c>
      <c r="I147" s="2914"/>
      <c r="J147" s="2883"/>
      <c r="K147" s="2915"/>
      <c r="L147" s="2505"/>
      <c r="M147" s="2506"/>
      <c r="N147" s="2906"/>
      <c r="O147" s="2907"/>
      <c r="P147" s="2909"/>
      <c r="Q147" s="7566"/>
      <c r="R147" s="2911"/>
      <c r="S147" s="2912"/>
      <c r="T147" s="2911"/>
      <c r="U147" s="2911"/>
      <c r="V147" s="2911"/>
      <c r="W147" s="2911"/>
      <c r="X147" s="2911"/>
      <c r="Y147" s="2911"/>
      <c r="Z147" s="2226"/>
      <c r="AA147" s="2192">
        <v>1</v>
      </c>
      <c r="AB147" s="1577" t="s">
        <v>1063</v>
      </c>
      <c r="AC147" s="1567">
        <v>19904.03687</v>
      </c>
      <c r="AD147" s="1577" t="str">
        <f>AB147</f>
        <v>  За счет платы за технологическое присоединение</v>
      </c>
      <c r="AE147" s="1567"/>
      <c r="AF147" s="2904"/>
      <c r="AG147" s="2905"/>
      <c r="AH147" s="2905"/>
      <c r="AI147" s="2904"/>
      <c r="AJ147" s="2905"/>
      <c r="AK147" s="2905"/>
      <c r="AL147" s="2386"/>
      <c r="AM147" s="2221"/>
      <c r="AN147" s="2221"/>
      <c r="AO147" s="2221"/>
      <c r="AP147" s="2221"/>
      <c r="AQ147" s="2221"/>
      <c r="AR147" s="2221"/>
      <c r="AS147" s="2221"/>
      <c r="AT147" s="2221"/>
      <c r="AU147" s="2221"/>
      <c r="AV147" s="2221"/>
      <c r="AW147" s="2221"/>
      <c r="AX147" s="2221"/>
      <c r="AY147" s="2221"/>
      <c r="AZ147" s="2221"/>
      <c r="BA147" s="2221"/>
      <c r="BB147" s="2221"/>
      <c r="BC147" s="2221"/>
      <c r="BD147" s="2221"/>
      <c r="BE147" s="2221"/>
      <c r="BF147" s="2221"/>
      <c r="BG147" s="4633"/>
    </row>
    <row customHeight="1" ht="11.25">
      <c r="A148" s="1564" t="s">
        <v>989</v>
      </c>
      <c r="B148" s="1564"/>
      <c r="C148" s="1564"/>
      <c r="D148" s="1558"/>
      <c r="E148" s="1568"/>
      <c r="F148" s="2228"/>
      <c r="G148" s="2228"/>
      <c r="H148" s="2228"/>
      <c r="I148" s="2228"/>
      <c r="J148" s="2228"/>
      <c r="K148" s="2228"/>
      <c r="L148" s="2228"/>
      <c r="M148" s="2228"/>
      <c r="N148" s="2228"/>
      <c r="O148" s="2228"/>
      <c r="P148" s="2228"/>
      <c r="Q148" s="2228"/>
      <c r="R148" s="2228"/>
      <c r="S148" s="2228"/>
      <c r="T148" s="2228"/>
      <c r="U148" s="2228"/>
      <c r="V148" s="2228"/>
      <c r="W148" s="2228"/>
      <c r="X148" s="2228"/>
      <c r="Y148" s="2228"/>
      <c r="Z148" s="7559" t="s">
        <v>684</v>
      </c>
      <c r="AA148" s="2212" t="s">
        <v>107</v>
      </c>
      <c r="AB148" s="1577" t="s">
        <v>1035</v>
      </c>
      <c r="AC148" s="1567">
        <v>3980.807374</v>
      </c>
      <c r="AD148" s="1577" t="str">
        <f>AB148</f>
        <v>  Прочие собственные средства</v>
      </c>
      <c r="AE148" s="1567"/>
      <c r="AF148" s="2229"/>
      <c r="AG148" s="2157"/>
      <c r="AH148" s="2157"/>
      <c r="AI148" s="2229"/>
      <c r="AJ148" s="2157"/>
      <c r="AK148" s="2385"/>
      <c r="AL148" s="2386"/>
      <c r="AM148" s="2221"/>
      <c r="AN148" s="2221"/>
      <c r="AO148" s="2221"/>
      <c r="AP148" s="2221"/>
      <c r="AQ148" s="2221"/>
      <c r="AR148" s="2221"/>
      <c r="AS148" s="2221"/>
      <c r="AT148" s="2221"/>
      <c r="AU148" s="2221"/>
      <c r="AV148" s="2221"/>
      <c r="AW148" s="2221"/>
      <c r="AX148" s="2221"/>
      <c r="AY148" s="2221"/>
      <c r="AZ148" s="2221"/>
      <c r="BA148" s="2221"/>
      <c r="BB148" s="2221"/>
      <c r="BC148" s="2221"/>
      <c r="BD148" s="2221"/>
      <c r="BE148" s="2221"/>
      <c r="BF148" s="2221"/>
      <c r="BG148" s="7564"/>
    </row>
    <row customHeight="1" ht="11.25">
      <c r="A149" s="1564" t="s">
        <v>989</v>
      </c>
      <c r="B149" s="1564"/>
      <c r="C149" s="1564"/>
      <c r="D149" s="1558"/>
      <c r="E149" s="1568"/>
      <c r="F149" s="2227"/>
      <c r="G149" s="2228"/>
      <c r="H149" s="2913" t="s">
        <v>1086</v>
      </c>
      <c r="I149" s="2914"/>
      <c r="J149" s="2883"/>
      <c r="K149" s="2915"/>
      <c r="L149" s="2505"/>
      <c r="M149" s="2506"/>
      <c r="N149" s="2906"/>
      <c r="O149" s="2907"/>
      <c r="P149" s="2910"/>
      <c r="Q149" s="7566"/>
      <c r="R149" s="2911"/>
      <c r="S149" s="2912"/>
      <c r="T149" s="2911"/>
      <c r="U149" s="2911"/>
      <c r="V149" s="2911"/>
      <c r="W149" s="2911"/>
      <c r="X149" s="2911"/>
      <c r="Y149" s="2911"/>
      <c r="Z149" s="1573"/>
      <c r="AA149" s="1574"/>
      <c r="AB149" s="1639" t="s">
        <v>1036</v>
      </c>
      <c r="AC149" s="1578"/>
      <c r="AD149" s="1578"/>
      <c r="AE149" s="1580"/>
      <c r="AF149" s="2904"/>
      <c r="AG149" s="2905"/>
      <c r="AH149" s="2905"/>
      <c r="AI149" s="2904"/>
      <c r="AJ149" s="2905"/>
      <c r="AK149" s="2905"/>
      <c r="AL149" s="2386"/>
      <c r="AM149" s="2221"/>
      <c r="AN149" s="2221"/>
      <c r="AO149" s="2221"/>
      <c r="AP149" s="2221"/>
      <c r="AQ149" s="2221"/>
      <c r="AR149" s="2221"/>
      <c r="AS149" s="2221"/>
      <c r="AT149" s="2221"/>
      <c r="AU149" s="2221"/>
      <c r="AV149" s="2221"/>
      <c r="AW149" s="2221"/>
      <c r="AX149" s="2221"/>
      <c r="AY149" s="2221"/>
      <c r="AZ149" s="2221"/>
      <c r="BA149" s="2221"/>
      <c r="BB149" s="2221"/>
      <c r="BC149" s="2221"/>
      <c r="BD149" s="2221"/>
      <c r="BE149" s="2221"/>
      <c r="BF149" s="2221"/>
      <c r="BG149" s="4633"/>
    </row>
    <row customHeight="1" ht="11.25">
      <c r="A150" s="1564" t="s">
        <v>989</v>
      </c>
      <c r="B150" s="1564"/>
      <c r="C150" s="1564"/>
      <c r="D150" s="1558"/>
      <c r="E150" s="1568"/>
      <c r="F150" s="2227"/>
      <c r="G150" s="2228"/>
      <c r="H150" s="2913" t="s">
        <v>1086</v>
      </c>
      <c r="I150" s="2914"/>
      <c r="J150" s="2883"/>
      <c r="K150" s="2915"/>
      <c r="L150" s="2505"/>
      <c r="M150" s="2506"/>
      <c r="N150" s="1573"/>
      <c r="O150" s="1574"/>
      <c r="P150" s="1566" t="s">
        <v>1037</v>
      </c>
      <c r="Q150" s="1574"/>
      <c r="R150" s="1574"/>
      <c r="S150" s="1574"/>
      <c r="T150" s="1574"/>
      <c r="U150" s="1574"/>
      <c r="V150" s="1574"/>
      <c r="W150" s="1574"/>
      <c r="X150" s="1574"/>
      <c r="Y150" s="1574"/>
      <c r="Z150" s="1574"/>
      <c r="AA150" s="1574"/>
      <c r="AB150" s="1574"/>
      <c r="AC150" s="1574"/>
      <c r="AD150" s="1574"/>
      <c r="AE150" s="1581"/>
      <c r="AF150" s="2904"/>
      <c r="AG150" s="2905"/>
      <c r="AH150" s="2905"/>
      <c r="AI150" s="2904"/>
      <c r="AJ150" s="2905"/>
      <c r="AK150" s="2905"/>
      <c r="AL150" s="2386"/>
      <c r="AM150" s="2221"/>
      <c r="AN150" s="2221"/>
      <c r="AO150" s="2221"/>
      <c r="AP150" s="2221"/>
      <c r="AQ150" s="2221"/>
      <c r="AR150" s="2221"/>
      <c r="AS150" s="2221"/>
      <c r="AT150" s="2221"/>
      <c r="AU150" s="2221"/>
      <c r="AV150" s="2221"/>
      <c r="AW150" s="2221"/>
      <c r="AX150" s="2221"/>
      <c r="AY150" s="2221"/>
      <c r="AZ150" s="2221"/>
      <c r="BA150" s="2221"/>
      <c r="BB150" s="2221"/>
      <c r="BC150" s="2221"/>
      <c r="BD150" s="2221"/>
      <c r="BE150" s="2221"/>
      <c r="BF150" s="2221"/>
      <c r="BG150" s="4633"/>
    </row>
    <row customHeight="1" ht="11.25">
      <c r="A151" s="1564" t="s">
        <v>989</v>
      </c>
      <c r="B151" s="1564" t="s">
        <v>1068</v>
      </c>
      <c r="C151" s="1564"/>
      <c r="D151" s="1558"/>
      <c r="E151" s="1568"/>
      <c r="F151" s="2227"/>
      <c r="G151" s="4617" t="s">
        <v>684</v>
      </c>
      <c r="H151" s="2913" t="s">
        <v>1090</v>
      </c>
      <c r="I151" s="2914" t="s">
        <v>1070</v>
      </c>
      <c r="J151" s="2883" t="s">
        <v>1074</v>
      </c>
      <c r="K151" s="2915" t="s">
        <v>1091</v>
      </c>
      <c r="L151" s="2505" t="s">
        <v>19</v>
      </c>
      <c r="M151" s="2506"/>
      <c r="N151" s="2384"/>
      <c r="O151" s="1575" t="s">
        <v>371</v>
      </c>
      <c r="P151" s="1576"/>
      <c r="Q151" s="1576"/>
      <c r="R151" s="1576"/>
      <c r="S151" s="1576"/>
      <c r="T151" s="1576"/>
      <c r="U151" s="1576"/>
      <c r="V151" s="1576"/>
      <c r="W151" s="1576"/>
      <c r="X151" s="1576"/>
      <c r="Y151" s="1576"/>
      <c r="Z151" s="1576"/>
      <c r="AA151" s="1576"/>
      <c r="AB151" s="1576"/>
      <c r="AC151" s="1576"/>
      <c r="AD151" s="1576"/>
      <c r="AE151" s="1576"/>
      <c r="AF151" s="2904">
        <v>1</v>
      </c>
      <c r="AG151" s="2905" t="s">
        <v>1025</v>
      </c>
      <c r="AH151" s="2905" t="s">
        <v>1042</v>
      </c>
      <c r="AI151" s="2904"/>
      <c r="AJ151" s="2905"/>
      <c r="AK151" s="2905"/>
      <c r="AL151" s="2386"/>
      <c r="AM151" s="2221"/>
      <c r="AN151" s="2221"/>
      <c r="AO151" s="2221"/>
      <c r="AP151" s="2221"/>
      <c r="AQ151" s="2221"/>
      <c r="AR151" s="2221"/>
      <c r="AS151" s="2221"/>
      <c r="AT151" s="2221"/>
      <c r="AU151" s="2221"/>
      <c r="AV151" s="2221"/>
      <c r="AW151" s="2221"/>
      <c r="AX151" s="2221"/>
      <c r="AY151" s="2221"/>
      <c r="AZ151" s="2221"/>
      <c r="BA151" s="2221"/>
      <c r="BB151" s="2221"/>
      <c r="BC151" s="2221"/>
      <c r="BD151" s="2221"/>
      <c r="BE151" s="2221"/>
      <c r="BF151" s="2221"/>
      <c r="BG151" s="4633"/>
    </row>
    <row customHeight="1" ht="11.25">
      <c r="A152" s="1564" t="s">
        <v>989</v>
      </c>
      <c r="B152" s="1564"/>
      <c r="C152" s="1564"/>
      <c r="D152" s="1558"/>
      <c r="E152" s="1568"/>
      <c r="F152" s="2227"/>
      <c r="G152" s="2228"/>
      <c r="H152" s="2913" t="s">
        <v>1088</v>
      </c>
      <c r="I152" s="2914"/>
      <c r="J152" s="2883"/>
      <c r="K152" s="2915"/>
      <c r="L152" s="2505"/>
      <c r="M152" s="2506"/>
      <c r="N152" s="2906"/>
      <c r="O152" s="2907">
        <v>1</v>
      </c>
      <c r="P152" s="2908" t="s">
        <v>65</v>
      </c>
      <c r="Q152" s="7566" t="s">
        <v>1027</v>
      </c>
      <c r="R152" s="7567" t="s">
        <v>1028</v>
      </c>
      <c r="S152" s="7567" t="s">
        <v>1029</v>
      </c>
      <c r="T152" s="7567" t="s">
        <v>1029</v>
      </c>
      <c r="U152" s="7567" t="s">
        <v>1030</v>
      </c>
      <c r="V152" s="7567" t="s">
        <v>1031</v>
      </c>
      <c r="W152" s="7567" t="s">
        <v>1032</v>
      </c>
      <c r="X152" s="7567" t="s">
        <v>1033</v>
      </c>
      <c r="Y152" s="7567" t="s">
        <v>1034</v>
      </c>
      <c r="Z152" s="1573"/>
      <c r="AA152" s="1574"/>
      <c r="AB152" s="1574"/>
      <c r="AC152" s="1578"/>
      <c r="AD152" s="1578"/>
      <c r="AE152" s="1579"/>
      <c r="AF152" s="2904"/>
      <c r="AG152" s="2905"/>
      <c r="AH152" s="2905"/>
      <c r="AI152" s="2904"/>
      <c r="AJ152" s="2905"/>
      <c r="AK152" s="2905"/>
      <c r="AL152" s="2386"/>
      <c r="AM152" s="2221"/>
      <c r="AN152" s="2221"/>
      <c r="AO152" s="2221"/>
      <c r="AP152" s="2221"/>
      <c r="AQ152" s="2221"/>
      <c r="AR152" s="2221"/>
      <c r="AS152" s="2221"/>
      <c r="AT152" s="2221"/>
      <c r="AU152" s="2221"/>
      <c r="AV152" s="2221"/>
      <c r="AW152" s="2221"/>
      <c r="AX152" s="2221"/>
      <c r="AY152" s="2221"/>
      <c r="AZ152" s="2221"/>
      <c r="BA152" s="2221"/>
      <c r="BB152" s="2221"/>
      <c r="BC152" s="2221"/>
      <c r="BD152" s="2221"/>
      <c r="BE152" s="2221"/>
      <c r="BF152" s="2221"/>
      <c r="BG152" s="4633"/>
    </row>
    <row customHeight="1" ht="11.25">
      <c r="A153" s="1564" t="s">
        <v>989</v>
      </c>
      <c r="B153" s="1564"/>
      <c r="C153" s="1564"/>
      <c r="D153" s="1558"/>
      <c r="E153" s="1568"/>
      <c r="F153" s="2227"/>
      <c r="G153" s="2228"/>
      <c r="H153" s="2913" t="s">
        <v>1088</v>
      </c>
      <c r="I153" s="2914"/>
      <c r="J153" s="2883"/>
      <c r="K153" s="2915"/>
      <c r="L153" s="2505"/>
      <c r="M153" s="2506"/>
      <c r="N153" s="2906"/>
      <c r="O153" s="2907"/>
      <c r="P153" s="2909"/>
      <c r="Q153" s="7566"/>
      <c r="R153" s="2911"/>
      <c r="S153" s="2912"/>
      <c r="T153" s="2911"/>
      <c r="U153" s="2911"/>
      <c r="V153" s="2911"/>
      <c r="W153" s="2911"/>
      <c r="X153" s="2911"/>
      <c r="Y153" s="2911"/>
      <c r="Z153" s="2226"/>
      <c r="AA153" s="2192">
        <v>1</v>
      </c>
      <c r="AB153" s="1577" t="s">
        <v>1063</v>
      </c>
      <c r="AC153" s="1567">
        <v>619.9097</v>
      </c>
      <c r="AD153" s="1577" t="str">
        <f>AB153</f>
        <v>  За счет платы за технологическое присоединение</v>
      </c>
      <c r="AE153" s="1567"/>
      <c r="AF153" s="2904"/>
      <c r="AG153" s="2905"/>
      <c r="AH153" s="2905"/>
      <c r="AI153" s="2904"/>
      <c r="AJ153" s="2905"/>
      <c r="AK153" s="2905"/>
      <c r="AL153" s="2386"/>
      <c r="AM153" s="2221"/>
      <c r="AN153" s="2221"/>
      <c r="AO153" s="2221"/>
      <c r="AP153" s="2221"/>
      <c r="AQ153" s="2221"/>
      <c r="AR153" s="2221"/>
      <c r="AS153" s="2221"/>
      <c r="AT153" s="2221"/>
      <c r="AU153" s="2221"/>
      <c r="AV153" s="2221"/>
      <c r="AW153" s="2221"/>
      <c r="AX153" s="2221"/>
      <c r="AY153" s="2221"/>
      <c r="AZ153" s="2221"/>
      <c r="BA153" s="2221"/>
      <c r="BB153" s="2221"/>
      <c r="BC153" s="2221"/>
      <c r="BD153" s="2221"/>
      <c r="BE153" s="2221"/>
      <c r="BF153" s="2221"/>
      <c r="BG153" s="4633"/>
    </row>
    <row customHeight="1" ht="11.25">
      <c r="A154" s="1564" t="s">
        <v>989</v>
      </c>
      <c r="B154" s="1564"/>
      <c r="C154" s="1564"/>
      <c r="D154" s="1558"/>
      <c r="E154" s="1568"/>
      <c r="F154" s="2228"/>
      <c r="G154" s="2228"/>
      <c r="H154" s="2228"/>
      <c r="I154" s="2228"/>
      <c r="J154" s="2228"/>
      <c r="K154" s="2228"/>
      <c r="L154" s="2228"/>
      <c r="M154" s="2228"/>
      <c r="N154" s="2228"/>
      <c r="O154" s="2228"/>
      <c r="P154" s="2228"/>
      <c r="Q154" s="2228"/>
      <c r="R154" s="2228"/>
      <c r="S154" s="2228"/>
      <c r="T154" s="2228"/>
      <c r="U154" s="2228"/>
      <c r="V154" s="2228"/>
      <c r="W154" s="2228"/>
      <c r="X154" s="2228"/>
      <c r="Y154" s="2228"/>
      <c r="Z154" s="7559" t="s">
        <v>684</v>
      </c>
      <c r="AA154" s="2212" t="s">
        <v>107</v>
      </c>
      <c r="AB154" s="1577" t="s">
        <v>1035</v>
      </c>
      <c r="AC154" s="1567">
        <v>123.98194</v>
      </c>
      <c r="AD154" s="1577" t="str">
        <f>AB154</f>
        <v>  Прочие собственные средства</v>
      </c>
      <c r="AE154" s="1567"/>
      <c r="AF154" s="2229"/>
      <c r="AG154" s="2157"/>
      <c r="AH154" s="2157"/>
      <c r="AI154" s="2229"/>
      <c r="AJ154" s="2157"/>
      <c r="AK154" s="2385"/>
      <c r="AL154" s="2386"/>
      <c r="AM154" s="2221"/>
      <c r="AN154" s="2221"/>
      <c r="AO154" s="2221"/>
      <c r="AP154" s="2221"/>
      <c r="AQ154" s="2221"/>
      <c r="AR154" s="2221"/>
      <c r="AS154" s="2221"/>
      <c r="AT154" s="2221"/>
      <c r="AU154" s="2221"/>
      <c r="AV154" s="2221"/>
      <c r="AW154" s="2221"/>
      <c r="AX154" s="2221"/>
      <c r="AY154" s="2221"/>
      <c r="AZ154" s="2221"/>
      <c r="BA154" s="2221"/>
      <c r="BB154" s="2221"/>
      <c r="BC154" s="2221"/>
      <c r="BD154" s="2221"/>
      <c r="BE154" s="2221"/>
      <c r="BF154" s="2221"/>
      <c r="BG154" s="7564"/>
    </row>
    <row customHeight="1" ht="11.25">
      <c r="A155" s="1564" t="s">
        <v>989</v>
      </c>
      <c r="B155" s="1564"/>
      <c r="C155" s="1564"/>
      <c r="D155" s="1558"/>
      <c r="E155" s="1568"/>
      <c r="F155" s="2227"/>
      <c r="G155" s="2228"/>
      <c r="H155" s="2913" t="s">
        <v>1088</v>
      </c>
      <c r="I155" s="2914"/>
      <c r="J155" s="2883"/>
      <c r="K155" s="2915"/>
      <c r="L155" s="2505"/>
      <c r="M155" s="2506"/>
      <c r="N155" s="2906"/>
      <c r="O155" s="2907"/>
      <c r="P155" s="2910"/>
      <c r="Q155" s="7566"/>
      <c r="R155" s="2911"/>
      <c r="S155" s="2912"/>
      <c r="T155" s="2911"/>
      <c r="U155" s="2911"/>
      <c r="V155" s="2911"/>
      <c r="W155" s="2911"/>
      <c r="X155" s="2911"/>
      <c r="Y155" s="2911"/>
      <c r="Z155" s="1573"/>
      <c r="AA155" s="1574"/>
      <c r="AB155" s="1639" t="s">
        <v>1036</v>
      </c>
      <c r="AC155" s="1578"/>
      <c r="AD155" s="1578"/>
      <c r="AE155" s="1580"/>
      <c r="AF155" s="2904"/>
      <c r="AG155" s="2905"/>
      <c r="AH155" s="2905"/>
      <c r="AI155" s="2904"/>
      <c r="AJ155" s="2905"/>
      <c r="AK155" s="2905"/>
      <c r="AL155" s="2386"/>
      <c r="AM155" s="2221"/>
      <c r="AN155" s="2221"/>
      <c r="AO155" s="2221"/>
      <c r="AP155" s="2221"/>
      <c r="AQ155" s="2221"/>
      <c r="AR155" s="2221"/>
      <c r="AS155" s="2221"/>
      <c r="AT155" s="2221"/>
      <c r="AU155" s="2221"/>
      <c r="AV155" s="2221"/>
      <c r="AW155" s="2221"/>
      <c r="AX155" s="2221"/>
      <c r="AY155" s="2221"/>
      <c r="AZ155" s="2221"/>
      <c r="BA155" s="2221"/>
      <c r="BB155" s="2221"/>
      <c r="BC155" s="2221"/>
      <c r="BD155" s="2221"/>
      <c r="BE155" s="2221"/>
      <c r="BF155" s="2221"/>
      <c r="BG155" s="4633"/>
    </row>
    <row customHeight="1" ht="11.25">
      <c r="A156" s="1564" t="s">
        <v>989</v>
      </c>
      <c r="B156" s="1564"/>
      <c r="C156" s="1564"/>
      <c r="D156" s="1558"/>
      <c r="E156" s="1568"/>
      <c r="F156" s="2227"/>
      <c r="G156" s="2228"/>
      <c r="H156" s="2913" t="s">
        <v>1088</v>
      </c>
      <c r="I156" s="2914"/>
      <c r="J156" s="2883"/>
      <c r="K156" s="2915"/>
      <c r="L156" s="2505"/>
      <c r="M156" s="2506"/>
      <c r="N156" s="1573"/>
      <c r="O156" s="1574"/>
      <c r="P156" s="1566" t="s">
        <v>1037</v>
      </c>
      <c r="Q156" s="1574"/>
      <c r="R156" s="1574"/>
      <c r="S156" s="1574"/>
      <c r="T156" s="1574"/>
      <c r="U156" s="1574"/>
      <c r="V156" s="1574"/>
      <c r="W156" s="1574"/>
      <c r="X156" s="1574"/>
      <c r="Y156" s="1574"/>
      <c r="Z156" s="1574"/>
      <c r="AA156" s="1574"/>
      <c r="AB156" s="1574"/>
      <c r="AC156" s="1574"/>
      <c r="AD156" s="1574"/>
      <c r="AE156" s="1581"/>
      <c r="AF156" s="2904"/>
      <c r="AG156" s="2905"/>
      <c r="AH156" s="2905"/>
      <c r="AI156" s="2904"/>
      <c r="AJ156" s="2905"/>
      <c r="AK156" s="2905"/>
      <c r="AL156" s="2386"/>
      <c r="AM156" s="2221"/>
      <c r="AN156" s="2221"/>
      <c r="AO156" s="2221"/>
      <c r="AP156" s="2221"/>
      <c r="AQ156" s="2221"/>
      <c r="AR156" s="2221"/>
      <c r="AS156" s="2221"/>
      <c r="AT156" s="2221"/>
      <c r="AU156" s="2221"/>
      <c r="AV156" s="2221"/>
      <c r="AW156" s="2221"/>
      <c r="AX156" s="2221"/>
      <c r="AY156" s="2221"/>
      <c r="AZ156" s="2221"/>
      <c r="BA156" s="2221"/>
      <c r="BB156" s="2221"/>
      <c r="BC156" s="2221"/>
      <c r="BD156" s="2221"/>
      <c r="BE156" s="2221"/>
      <c r="BF156" s="2221"/>
      <c r="BG156" s="4633"/>
    </row>
    <row customHeight="1" ht="11.25">
      <c r="A157" s="1564" t="s">
        <v>989</v>
      </c>
      <c r="B157" s="1564" t="s">
        <v>1068</v>
      </c>
      <c r="C157" s="1564"/>
      <c r="D157" s="1558"/>
      <c r="E157" s="1568"/>
      <c r="F157" s="2227"/>
      <c r="G157" s="4617" t="s">
        <v>684</v>
      </c>
      <c r="H157" s="2913" t="s">
        <v>1092</v>
      </c>
      <c r="I157" s="2914" t="s">
        <v>1070</v>
      </c>
      <c r="J157" s="2883" t="s">
        <v>1074</v>
      </c>
      <c r="K157" s="2915" t="s">
        <v>1093</v>
      </c>
      <c r="L157" s="2505" t="s">
        <v>19</v>
      </c>
      <c r="M157" s="2506"/>
      <c r="N157" s="2384"/>
      <c r="O157" s="1575" t="s">
        <v>371</v>
      </c>
      <c r="P157" s="1576"/>
      <c r="Q157" s="1576"/>
      <c r="R157" s="1576"/>
      <c r="S157" s="1576"/>
      <c r="T157" s="1576"/>
      <c r="U157" s="1576"/>
      <c r="V157" s="1576"/>
      <c r="W157" s="1576"/>
      <c r="X157" s="1576"/>
      <c r="Y157" s="1576"/>
      <c r="Z157" s="1576"/>
      <c r="AA157" s="1576"/>
      <c r="AB157" s="1576"/>
      <c r="AC157" s="1576"/>
      <c r="AD157" s="1576"/>
      <c r="AE157" s="1576"/>
      <c r="AF157" s="2904">
        <v>1</v>
      </c>
      <c r="AG157" s="2905" t="s">
        <v>1025</v>
      </c>
      <c r="AH157" s="2905" t="s">
        <v>1042</v>
      </c>
      <c r="AI157" s="2904"/>
      <c r="AJ157" s="2905"/>
      <c r="AK157" s="2905"/>
      <c r="AL157" s="2386"/>
      <c r="AM157" s="2221"/>
      <c r="AN157" s="2221"/>
      <c r="AO157" s="2221"/>
      <c r="AP157" s="2221"/>
      <c r="AQ157" s="2221"/>
      <c r="AR157" s="2221"/>
      <c r="AS157" s="2221"/>
      <c r="AT157" s="2221"/>
      <c r="AU157" s="2221"/>
      <c r="AV157" s="2221"/>
      <c r="AW157" s="2221"/>
      <c r="AX157" s="2221"/>
      <c r="AY157" s="2221"/>
      <c r="AZ157" s="2221"/>
      <c r="BA157" s="2221"/>
      <c r="BB157" s="2221"/>
      <c r="BC157" s="2221"/>
      <c r="BD157" s="2221"/>
      <c r="BE157" s="2221"/>
      <c r="BF157" s="2221"/>
      <c r="BG157" s="4633"/>
    </row>
    <row customHeight="1" ht="11.25">
      <c r="A158" s="1564" t="s">
        <v>989</v>
      </c>
      <c r="B158" s="1564"/>
      <c r="C158" s="1564"/>
      <c r="D158" s="1558"/>
      <c r="E158" s="1568"/>
      <c r="F158" s="2227"/>
      <c r="G158" s="2228"/>
      <c r="H158" s="2913" t="s">
        <v>1090</v>
      </c>
      <c r="I158" s="2914"/>
      <c r="J158" s="2883"/>
      <c r="K158" s="2915"/>
      <c r="L158" s="2505"/>
      <c r="M158" s="2506"/>
      <c r="N158" s="2906"/>
      <c r="O158" s="2907">
        <v>1</v>
      </c>
      <c r="P158" s="2908" t="s">
        <v>65</v>
      </c>
      <c r="Q158" s="7566" t="s">
        <v>1027</v>
      </c>
      <c r="R158" s="7567" t="s">
        <v>1028</v>
      </c>
      <c r="S158" s="7567" t="s">
        <v>1029</v>
      </c>
      <c r="T158" s="7567" t="s">
        <v>1029</v>
      </c>
      <c r="U158" s="7567" t="s">
        <v>1030</v>
      </c>
      <c r="V158" s="7567" t="s">
        <v>1031</v>
      </c>
      <c r="W158" s="7567" t="s">
        <v>1032</v>
      </c>
      <c r="X158" s="7567" t="s">
        <v>1033</v>
      </c>
      <c r="Y158" s="7567" t="s">
        <v>1034</v>
      </c>
      <c r="Z158" s="1573"/>
      <c r="AA158" s="1574"/>
      <c r="AB158" s="1574"/>
      <c r="AC158" s="1578"/>
      <c r="AD158" s="1578"/>
      <c r="AE158" s="1579"/>
      <c r="AF158" s="2904"/>
      <c r="AG158" s="2905"/>
      <c r="AH158" s="2905"/>
      <c r="AI158" s="2904"/>
      <c r="AJ158" s="2905"/>
      <c r="AK158" s="2905"/>
      <c r="AL158" s="2386"/>
      <c r="AM158" s="2221"/>
      <c r="AN158" s="2221"/>
      <c r="AO158" s="2221"/>
      <c r="AP158" s="2221"/>
      <c r="AQ158" s="2221"/>
      <c r="AR158" s="2221"/>
      <c r="AS158" s="2221"/>
      <c r="AT158" s="2221"/>
      <c r="AU158" s="2221"/>
      <c r="AV158" s="2221"/>
      <c r="AW158" s="2221"/>
      <c r="AX158" s="2221"/>
      <c r="AY158" s="2221"/>
      <c r="AZ158" s="2221"/>
      <c r="BA158" s="2221"/>
      <c r="BB158" s="2221"/>
      <c r="BC158" s="2221"/>
      <c r="BD158" s="2221"/>
      <c r="BE158" s="2221"/>
      <c r="BF158" s="2221"/>
      <c r="BG158" s="4633"/>
    </row>
    <row customHeight="1" ht="11.25">
      <c r="A159" s="1564" t="s">
        <v>989</v>
      </c>
      <c r="B159" s="1564"/>
      <c r="C159" s="1564"/>
      <c r="D159" s="1558"/>
      <c r="E159" s="1568"/>
      <c r="F159" s="2227"/>
      <c r="G159" s="2228"/>
      <c r="H159" s="2913" t="s">
        <v>1090</v>
      </c>
      <c r="I159" s="2914"/>
      <c r="J159" s="2883"/>
      <c r="K159" s="2915"/>
      <c r="L159" s="2505"/>
      <c r="M159" s="2506"/>
      <c r="N159" s="2906"/>
      <c r="O159" s="2907"/>
      <c r="P159" s="2909"/>
      <c r="Q159" s="7566"/>
      <c r="R159" s="2911"/>
      <c r="S159" s="2912"/>
      <c r="T159" s="2911"/>
      <c r="U159" s="2911"/>
      <c r="V159" s="2911"/>
      <c r="W159" s="2911"/>
      <c r="X159" s="2911"/>
      <c r="Y159" s="2911"/>
      <c r="Z159" s="2226"/>
      <c r="AA159" s="2192">
        <v>1</v>
      </c>
      <c r="AB159" s="1577" t="s">
        <v>1063</v>
      </c>
      <c r="AC159" s="1567">
        <v>479.194</v>
      </c>
      <c r="AD159" s="1577" t="str">
        <f>AB159</f>
        <v>  За счет платы за технологическое присоединение</v>
      </c>
      <c r="AE159" s="1567"/>
      <c r="AF159" s="2904"/>
      <c r="AG159" s="2905"/>
      <c r="AH159" s="2905"/>
      <c r="AI159" s="2904"/>
      <c r="AJ159" s="2905"/>
      <c r="AK159" s="2905"/>
      <c r="AL159" s="2386"/>
      <c r="AM159" s="2221"/>
      <c r="AN159" s="2221"/>
      <c r="AO159" s="2221"/>
      <c r="AP159" s="2221"/>
      <c r="AQ159" s="2221"/>
      <c r="AR159" s="2221"/>
      <c r="AS159" s="2221"/>
      <c r="AT159" s="2221"/>
      <c r="AU159" s="2221"/>
      <c r="AV159" s="2221"/>
      <c r="AW159" s="2221"/>
      <c r="AX159" s="2221"/>
      <c r="AY159" s="2221"/>
      <c r="AZ159" s="2221"/>
      <c r="BA159" s="2221"/>
      <c r="BB159" s="2221"/>
      <c r="BC159" s="2221"/>
      <c r="BD159" s="2221"/>
      <c r="BE159" s="2221"/>
      <c r="BF159" s="2221"/>
      <c r="BG159" s="4633"/>
    </row>
    <row customHeight="1" ht="11.25">
      <c r="A160" s="1564" t="s">
        <v>989</v>
      </c>
      <c r="B160" s="1564"/>
      <c r="C160" s="1564"/>
      <c r="D160" s="1558"/>
      <c r="E160" s="1568"/>
      <c r="F160" s="2228"/>
      <c r="G160" s="2228"/>
      <c r="H160" s="2228"/>
      <c r="I160" s="2228"/>
      <c r="J160" s="2228"/>
      <c r="K160" s="2228"/>
      <c r="L160" s="2228"/>
      <c r="M160" s="2228"/>
      <c r="N160" s="2228"/>
      <c r="O160" s="2228"/>
      <c r="P160" s="2228"/>
      <c r="Q160" s="2228"/>
      <c r="R160" s="2228"/>
      <c r="S160" s="2228"/>
      <c r="T160" s="2228"/>
      <c r="U160" s="2228"/>
      <c r="V160" s="2228"/>
      <c r="W160" s="2228"/>
      <c r="X160" s="2228"/>
      <c r="Y160" s="2228"/>
      <c r="Z160" s="7559" t="s">
        <v>684</v>
      </c>
      <c r="AA160" s="2212" t="s">
        <v>107</v>
      </c>
      <c r="AB160" s="1577" t="s">
        <v>1035</v>
      </c>
      <c r="AC160" s="1567">
        <v>95.8388</v>
      </c>
      <c r="AD160" s="1577" t="str">
        <f>AB160</f>
        <v>  Прочие собственные средства</v>
      </c>
      <c r="AE160" s="1567"/>
      <c r="AF160" s="2229"/>
      <c r="AG160" s="2157"/>
      <c r="AH160" s="2157"/>
      <c r="AI160" s="2229"/>
      <c r="AJ160" s="2157"/>
      <c r="AK160" s="2385"/>
      <c r="AL160" s="2386"/>
      <c r="AM160" s="2221"/>
      <c r="AN160" s="2221"/>
      <c r="AO160" s="2221"/>
      <c r="AP160" s="2221"/>
      <c r="AQ160" s="2221"/>
      <c r="AR160" s="2221"/>
      <c r="AS160" s="2221"/>
      <c r="AT160" s="2221"/>
      <c r="AU160" s="2221"/>
      <c r="AV160" s="2221"/>
      <c r="AW160" s="2221"/>
      <c r="AX160" s="2221"/>
      <c r="AY160" s="2221"/>
      <c r="AZ160" s="2221"/>
      <c r="BA160" s="2221"/>
      <c r="BB160" s="2221"/>
      <c r="BC160" s="2221"/>
      <c r="BD160" s="2221"/>
      <c r="BE160" s="2221"/>
      <c r="BF160" s="2221"/>
      <c r="BG160" s="7564"/>
    </row>
    <row customHeight="1" ht="11.25">
      <c r="A161" s="1564" t="s">
        <v>989</v>
      </c>
      <c r="B161" s="1564"/>
      <c r="C161" s="1564"/>
      <c r="D161" s="1558"/>
      <c r="E161" s="1568"/>
      <c r="F161" s="2227"/>
      <c r="G161" s="2228"/>
      <c r="H161" s="2913" t="s">
        <v>1090</v>
      </c>
      <c r="I161" s="2914"/>
      <c r="J161" s="2883"/>
      <c r="K161" s="2915"/>
      <c r="L161" s="2505"/>
      <c r="M161" s="2506"/>
      <c r="N161" s="2906"/>
      <c r="O161" s="2907"/>
      <c r="P161" s="2910"/>
      <c r="Q161" s="7566"/>
      <c r="R161" s="2911"/>
      <c r="S161" s="2912"/>
      <c r="T161" s="2911"/>
      <c r="U161" s="2911"/>
      <c r="V161" s="2911"/>
      <c r="W161" s="2911"/>
      <c r="X161" s="2911"/>
      <c r="Y161" s="2911"/>
      <c r="Z161" s="1573"/>
      <c r="AA161" s="1574"/>
      <c r="AB161" s="1639" t="s">
        <v>1036</v>
      </c>
      <c r="AC161" s="1578"/>
      <c r="AD161" s="1578"/>
      <c r="AE161" s="1580"/>
      <c r="AF161" s="2904"/>
      <c r="AG161" s="2905"/>
      <c r="AH161" s="2905"/>
      <c r="AI161" s="2904"/>
      <c r="AJ161" s="2905"/>
      <c r="AK161" s="2905"/>
      <c r="AL161" s="2386"/>
      <c r="AM161" s="2221"/>
      <c r="AN161" s="2221"/>
      <c r="AO161" s="2221"/>
      <c r="AP161" s="2221"/>
      <c r="AQ161" s="2221"/>
      <c r="AR161" s="2221"/>
      <c r="AS161" s="2221"/>
      <c r="AT161" s="2221"/>
      <c r="AU161" s="2221"/>
      <c r="AV161" s="2221"/>
      <c r="AW161" s="2221"/>
      <c r="AX161" s="2221"/>
      <c r="AY161" s="2221"/>
      <c r="AZ161" s="2221"/>
      <c r="BA161" s="2221"/>
      <c r="BB161" s="2221"/>
      <c r="BC161" s="2221"/>
      <c r="BD161" s="2221"/>
      <c r="BE161" s="2221"/>
      <c r="BF161" s="2221"/>
      <c r="BG161" s="4633"/>
    </row>
    <row customHeight="1" ht="11.25">
      <c r="A162" s="1564" t="s">
        <v>989</v>
      </c>
      <c r="B162" s="1564"/>
      <c r="C162" s="1564"/>
      <c r="D162" s="1558"/>
      <c r="E162" s="1568"/>
      <c r="F162" s="2227"/>
      <c r="G162" s="2228"/>
      <c r="H162" s="2913" t="s">
        <v>1090</v>
      </c>
      <c r="I162" s="2914"/>
      <c r="J162" s="2883"/>
      <c r="K162" s="2915"/>
      <c r="L162" s="2505"/>
      <c r="M162" s="2506"/>
      <c r="N162" s="1573"/>
      <c r="O162" s="1574"/>
      <c r="P162" s="1566" t="s">
        <v>1037</v>
      </c>
      <c r="Q162" s="1574"/>
      <c r="R162" s="1574"/>
      <c r="S162" s="1574"/>
      <c r="T162" s="1574"/>
      <c r="U162" s="1574"/>
      <c r="V162" s="1574"/>
      <c r="W162" s="1574"/>
      <c r="X162" s="1574"/>
      <c r="Y162" s="1574"/>
      <c r="Z162" s="1574"/>
      <c r="AA162" s="1574"/>
      <c r="AB162" s="1574"/>
      <c r="AC162" s="1574"/>
      <c r="AD162" s="1574"/>
      <c r="AE162" s="1581"/>
      <c r="AF162" s="2904"/>
      <c r="AG162" s="2905"/>
      <c r="AH162" s="2905"/>
      <c r="AI162" s="2904"/>
      <c r="AJ162" s="2905"/>
      <c r="AK162" s="2905"/>
      <c r="AL162" s="2386"/>
      <c r="AM162" s="2221"/>
      <c r="AN162" s="2221"/>
      <c r="AO162" s="2221"/>
      <c r="AP162" s="2221"/>
      <c r="AQ162" s="2221"/>
      <c r="AR162" s="2221"/>
      <c r="AS162" s="2221"/>
      <c r="AT162" s="2221"/>
      <c r="AU162" s="2221"/>
      <c r="AV162" s="2221"/>
      <c r="AW162" s="2221"/>
      <c r="AX162" s="2221"/>
      <c r="AY162" s="2221"/>
      <c r="AZ162" s="2221"/>
      <c r="BA162" s="2221"/>
      <c r="BB162" s="2221"/>
      <c r="BC162" s="2221"/>
      <c r="BD162" s="2221"/>
      <c r="BE162" s="2221"/>
      <c r="BF162" s="2221"/>
      <c r="BG162" s="4633"/>
    </row>
    <row customHeight="1" ht="11.25">
      <c r="A163" s="1564" t="s">
        <v>989</v>
      </c>
      <c r="B163" s="1564" t="s">
        <v>1068</v>
      </c>
      <c r="C163" s="1564"/>
      <c r="D163" s="1558"/>
      <c r="E163" s="1568"/>
      <c r="F163" s="2227"/>
      <c r="G163" s="4617" t="s">
        <v>684</v>
      </c>
      <c r="H163" s="2913" t="s">
        <v>1094</v>
      </c>
      <c r="I163" s="2914" t="s">
        <v>1070</v>
      </c>
      <c r="J163" s="2883" t="s">
        <v>1074</v>
      </c>
      <c r="K163" s="2915" t="s">
        <v>1095</v>
      </c>
      <c r="L163" s="2505" t="s">
        <v>19</v>
      </c>
      <c r="M163" s="2506"/>
      <c r="N163" s="2384"/>
      <c r="O163" s="1575" t="s">
        <v>371</v>
      </c>
      <c r="P163" s="1576"/>
      <c r="Q163" s="1576"/>
      <c r="R163" s="1576"/>
      <c r="S163" s="1576"/>
      <c r="T163" s="1576"/>
      <c r="U163" s="1576"/>
      <c r="V163" s="1576"/>
      <c r="W163" s="1576"/>
      <c r="X163" s="1576"/>
      <c r="Y163" s="1576"/>
      <c r="Z163" s="1576"/>
      <c r="AA163" s="1576"/>
      <c r="AB163" s="1576"/>
      <c r="AC163" s="1576"/>
      <c r="AD163" s="1576"/>
      <c r="AE163" s="1576"/>
      <c r="AF163" s="2904">
        <v>1</v>
      </c>
      <c r="AG163" s="2905" t="s">
        <v>1025</v>
      </c>
      <c r="AH163" s="2905" t="s">
        <v>1042</v>
      </c>
      <c r="AI163" s="2904"/>
      <c r="AJ163" s="2905"/>
      <c r="AK163" s="2905"/>
      <c r="AL163" s="2386"/>
      <c r="AM163" s="2221"/>
      <c r="AN163" s="2221"/>
      <c r="AO163" s="2221"/>
      <c r="AP163" s="2221"/>
      <c r="AQ163" s="2221"/>
      <c r="AR163" s="2221"/>
      <c r="AS163" s="2221"/>
      <c r="AT163" s="2221"/>
      <c r="AU163" s="2221"/>
      <c r="AV163" s="2221"/>
      <c r="AW163" s="2221"/>
      <c r="AX163" s="2221"/>
      <c r="AY163" s="2221"/>
      <c r="AZ163" s="2221"/>
      <c r="BA163" s="2221"/>
      <c r="BB163" s="2221"/>
      <c r="BC163" s="2221"/>
      <c r="BD163" s="2221"/>
      <c r="BE163" s="2221"/>
      <c r="BF163" s="2221"/>
      <c r="BG163" s="4633"/>
    </row>
    <row customHeight="1" ht="11.25">
      <c r="A164" s="1564" t="s">
        <v>989</v>
      </c>
      <c r="B164" s="1564"/>
      <c r="C164" s="1564"/>
      <c r="D164" s="1558"/>
      <c r="E164" s="1568"/>
      <c r="F164" s="2227"/>
      <c r="G164" s="2228"/>
      <c r="H164" s="2913" t="s">
        <v>1092</v>
      </c>
      <c r="I164" s="2914"/>
      <c r="J164" s="2883"/>
      <c r="K164" s="2915"/>
      <c r="L164" s="2505"/>
      <c r="M164" s="2506"/>
      <c r="N164" s="2906"/>
      <c r="O164" s="2907">
        <v>1</v>
      </c>
      <c r="P164" s="2908" t="s">
        <v>65</v>
      </c>
      <c r="Q164" s="7566" t="s">
        <v>1027</v>
      </c>
      <c r="R164" s="7567" t="s">
        <v>1028</v>
      </c>
      <c r="S164" s="7567" t="s">
        <v>1029</v>
      </c>
      <c r="T164" s="7567" t="s">
        <v>1029</v>
      </c>
      <c r="U164" s="7567" t="s">
        <v>1030</v>
      </c>
      <c r="V164" s="7567" t="s">
        <v>1031</v>
      </c>
      <c r="W164" s="7567" t="s">
        <v>1032</v>
      </c>
      <c r="X164" s="7567" t="s">
        <v>1033</v>
      </c>
      <c r="Y164" s="7567" t="s">
        <v>1034</v>
      </c>
      <c r="Z164" s="1573"/>
      <c r="AA164" s="1574"/>
      <c r="AB164" s="1574"/>
      <c r="AC164" s="1578"/>
      <c r="AD164" s="1578"/>
      <c r="AE164" s="1579"/>
      <c r="AF164" s="2904"/>
      <c r="AG164" s="2905"/>
      <c r="AH164" s="2905"/>
      <c r="AI164" s="2904"/>
      <c r="AJ164" s="2905"/>
      <c r="AK164" s="2905"/>
      <c r="AL164" s="2386"/>
      <c r="AM164" s="2221"/>
      <c r="AN164" s="2221"/>
      <c r="AO164" s="2221"/>
      <c r="AP164" s="2221"/>
      <c r="AQ164" s="2221"/>
      <c r="AR164" s="2221"/>
      <c r="AS164" s="2221"/>
      <c r="AT164" s="2221"/>
      <c r="AU164" s="2221"/>
      <c r="AV164" s="2221"/>
      <c r="AW164" s="2221"/>
      <c r="AX164" s="2221"/>
      <c r="AY164" s="2221"/>
      <c r="AZ164" s="2221"/>
      <c r="BA164" s="2221"/>
      <c r="BB164" s="2221"/>
      <c r="BC164" s="2221"/>
      <c r="BD164" s="2221"/>
      <c r="BE164" s="2221"/>
      <c r="BF164" s="2221"/>
      <c r="BG164" s="4633"/>
    </row>
    <row customHeight="1" ht="11.25">
      <c r="A165" s="1564" t="s">
        <v>989</v>
      </c>
      <c r="B165" s="1564"/>
      <c r="C165" s="1564"/>
      <c r="D165" s="1558"/>
      <c r="E165" s="1568"/>
      <c r="F165" s="2227"/>
      <c r="G165" s="2228"/>
      <c r="H165" s="2913" t="s">
        <v>1092</v>
      </c>
      <c r="I165" s="2914"/>
      <c r="J165" s="2883"/>
      <c r="K165" s="2915"/>
      <c r="L165" s="2505"/>
      <c r="M165" s="2506"/>
      <c r="N165" s="2906"/>
      <c r="O165" s="2907"/>
      <c r="P165" s="2909"/>
      <c r="Q165" s="7566"/>
      <c r="R165" s="2911"/>
      <c r="S165" s="2912"/>
      <c r="T165" s="2911"/>
      <c r="U165" s="2911"/>
      <c r="V165" s="2911"/>
      <c r="W165" s="2911"/>
      <c r="X165" s="2911"/>
      <c r="Y165" s="2911"/>
      <c r="Z165" s="2226"/>
      <c r="AA165" s="2192">
        <v>1</v>
      </c>
      <c r="AB165" s="1577" t="s">
        <v>1063</v>
      </c>
      <c r="AC165" s="1567">
        <v>4735.69169</v>
      </c>
      <c r="AD165" s="1577" t="str">
        <f>AB165</f>
        <v>  За счет платы за технологическое присоединение</v>
      </c>
      <c r="AE165" s="1567"/>
      <c r="AF165" s="2904"/>
      <c r="AG165" s="2905"/>
      <c r="AH165" s="2905"/>
      <c r="AI165" s="2904"/>
      <c r="AJ165" s="2905"/>
      <c r="AK165" s="2905"/>
      <c r="AL165" s="2386"/>
      <c r="AM165" s="2221"/>
      <c r="AN165" s="2221"/>
      <c r="AO165" s="2221"/>
      <c r="AP165" s="2221"/>
      <c r="AQ165" s="2221"/>
      <c r="AR165" s="2221"/>
      <c r="AS165" s="2221"/>
      <c r="AT165" s="2221"/>
      <c r="AU165" s="2221"/>
      <c r="AV165" s="2221"/>
      <c r="AW165" s="2221"/>
      <c r="AX165" s="2221"/>
      <c r="AY165" s="2221"/>
      <c r="AZ165" s="2221"/>
      <c r="BA165" s="2221"/>
      <c r="BB165" s="2221"/>
      <c r="BC165" s="2221"/>
      <c r="BD165" s="2221"/>
      <c r="BE165" s="2221"/>
      <c r="BF165" s="2221"/>
      <c r="BG165" s="4633"/>
    </row>
    <row customHeight="1" ht="11.25">
      <c r="A166" s="1564" t="s">
        <v>989</v>
      </c>
      <c r="B166" s="1564"/>
      <c r="C166" s="1564"/>
      <c r="D166" s="1558"/>
      <c r="E166" s="1568"/>
      <c r="F166" s="2228"/>
      <c r="G166" s="2228"/>
      <c r="H166" s="2228"/>
      <c r="I166" s="2228"/>
      <c r="J166" s="2228"/>
      <c r="K166" s="2228"/>
      <c r="L166" s="2228"/>
      <c r="M166" s="2228"/>
      <c r="N166" s="2228"/>
      <c r="O166" s="2228"/>
      <c r="P166" s="2228"/>
      <c r="Q166" s="2228"/>
      <c r="R166" s="2228"/>
      <c r="S166" s="2228"/>
      <c r="T166" s="2228"/>
      <c r="U166" s="2228"/>
      <c r="V166" s="2228"/>
      <c r="W166" s="2228"/>
      <c r="X166" s="2228"/>
      <c r="Y166" s="2228"/>
      <c r="Z166" s="7559" t="s">
        <v>684</v>
      </c>
      <c r="AA166" s="2212" t="s">
        <v>107</v>
      </c>
      <c r="AB166" s="1577" t="s">
        <v>1035</v>
      </c>
      <c r="AC166" s="1567">
        <v>947.138338</v>
      </c>
      <c r="AD166" s="1577" t="str">
        <f>AB166</f>
        <v>  Прочие собственные средства</v>
      </c>
      <c r="AE166" s="1567"/>
      <c r="AF166" s="2229"/>
      <c r="AG166" s="2157"/>
      <c r="AH166" s="2157"/>
      <c r="AI166" s="2229"/>
      <c r="AJ166" s="2157"/>
      <c r="AK166" s="2385"/>
      <c r="AL166" s="2386"/>
      <c r="AM166" s="2221"/>
      <c r="AN166" s="2221"/>
      <c r="AO166" s="2221"/>
      <c r="AP166" s="2221"/>
      <c r="AQ166" s="2221"/>
      <c r="AR166" s="2221"/>
      <c r="AS166" s="2221"/>
      <c r="AT166" s="2221"/>
      <c r="AU166" s="2221"/>
      <c r="AV166" s="2221"/>
      <c r="AW166" s="2221"/>
      <c r="AX166" s="2221"/>
      <c r="AY166" s="2221"/>
      <c r="AZ166" s="2221"/>
      <c r="BA166" s="2221"/>
      <c r="BB166" s="2221"/>
      <c r="BC166" s="2221"/>
      <c r="BD166" s="2221"/>
      <c r="BE166" s="2221"/>
      <c r="BF166" s="2221"/>
      <c r="BG166" s="7564"/>
    </row>
    <row customHeight="1" ht="11.25">
      <c r="A167" s="1564" t="s">
        <v>989</v>
      </c>
      <c r="B167" s="1564"/>
      <c r="C167" s="1564"/>
      <c r="D167" s="1558"/>
      <c r="E167" s="1568"/>
      <c r="F167" s="2227"/>
      <c r="G167" s="2228"/>
      <c r="H167" s="2913" t="s">
        <v>1092</v>
      </c>
      <c r="I167" s="2914"/>
      <c r="J167" s="2883"/>
      <c r="K167" s="2915"/>
      <c r="L167" s="2505"/>
      <c r="M167" s="2506"/>
      <c r="N167" s="2906"/>
      <c r="O167" s="2907"/>
      <c r="P167" s="2910"/>
      <c r="Q167" s="7566"/>
      <c r="R167" s="2911"/>
      <c r="S167" s="2912"/>
      <c r="T167" s="2911"/>
      <c r="U167" s="2911"/>
      <c r="V167" s="2911"/>
      <c r="W167" s="2911"/>
      <c r="X167" s="2911"/>
      <c r="Y167" s="2911"/>
      <c r="Z167" s="1573"/>
      <c r="AA167" s="1574"/>
      <c r="AB167" s="1639" t="s">
        <v>1036</v>
      </c>
      <c r="AC167" s="1578"/>
      <c r="AD167" s="1578"/>
      <c r="AE167" s="1580"/>
      <c r="AF167" s="2904"/>
      <c r="AG167" s="2905"/>
      <c r="AH167" s="2905"/>
      <c r="AI167" s="2904"/>
      <c r="AJ167" s="2905"/>
      <c r="AK167" s="2905"/>
      <c r="AL167" s="2386"/>
      <c r="AM167" s="2221"/>
      <c r="AN167" s="2221"/>
      <c r="AO167" s="2221"/>
      <c r="AP167" s="2221"/>
      <c r="AQ167" s="2221"/>
      <c r="AR167" s="2221"/>
      <c r="AS167" s="2221"/>
      <c r="AT167" s="2221"/>
      <c r="AU167" s="2221"/>
      <c r="AV167" s="2221"/>
      <c r="AW167" s="2221"/>
      <c r="AX167" s="2221"/>
      <c r="AY167" s="2221"/>
      <c r="AZ167" s="2221"/>
      <c r="BA167" s="2221"/>
      <c r="BB167" s="2221"/>
      <c r="BC167" s="2221"/>
      <c r="BD167" s="2221"/>
      <c r="BE167" s="2221"/>
      <c r="BF167" s="2221"/>
      <c r="BG167" s="4633"/>
    </row>
    <row customHeight="1" ht="11.25">
      <c r="A168" s="1564" t="s">
        <v>989</v>
      </c>
      <c r="B168" s="1564"/>
      <c r="C168" s="1564"/>
      <c r="D168" s="1558"/>
      <c r="E168" s="1568"/>
      <c r="F168" s="2227"/>
      <c r="G168" s="2228"/>
      <c r="H168" s="2913" t="s">
        <v>1092</v>
      </c>
      <c r="I168" s="2914"/>
      <c r="J168" s="2883"/>
      <c r="K168" s="2915"/>
      <c r="L168" s="2505"/>
      <c r="M168" s="2506"/>
      <c r="N168" s="1573"/>
      <c r="O168" s="1574"/>
      <c r="P168" s="1566" t="s">
        <v>1037</v>
      </c>
      <c r="Q168" s="1574"/>
      <c r="R168" s="1574"/>
      <c r="S168" s="1574"/>
      <c r="T168" s="1574"/>
      <c r="U168" s="1574"/>
      <c r="V168" s="1574"/>
      <c r="W168" s="1574"/>
      <c r="X168" s="1574"/>
      <c r="Y168" s="1574"/>
      <c r="Z168" s="1574"/>
      <c r="AA168" s="1574"/>
      <c r="AB168" s="1574"/>
      <c r="AC168" s="1574"/>
      <c r="AD168" s="1574"/>
      <c r="AE168" s="1581"/>
      <c r="AF168" s="2904"/>
      <c r="AG168" s="2905"/>
      <c r="AH168" s="2905"/>
      <c r="AI168" s="2904"/>
      <c r="AJ168" s="2905"/>
      <c r="AK168" s="2905"/>
      <c r="AL168" s="2386"/>
      <c r="AM168" s="2221"/>
      <c r="AN168" s="2221"/>
      <c r="AO168" s="2221"/>
      <c r="AP168" s="2221"/>
      <c r="AQ168" s="2221"/>
      <c r="AR168" s="2221"/>
      <c r="AS168" s="2221"/>
      <c r="AT168" s="2221"/>
      <c r="AU168" s="2221"/>
      <c r="AV168" s="2221"/>
      <c r="AW168" s="2221"/>
      <c r="AX168" s="2221"/>
      <c r="AY168" s="2221"/>
      <c r="AZ168" s="2221"/>
      <c r="BA168" s="2221"/>
      <c r="BB168" s="2221"/>
      <c r="BC168" s="2221"/>
      <c r="BD168" s="2221"/>
      <c r="BE168" s="2221"/>
      <c r="BF168" s="2221"/>
      <c r="BG168" s="4633"/>
    </row>
    <row customHeight="1" ht="11.25">
      <c r="A169" s="1564" t="s">
        <v>989</v>
      </c>
      <c r="B169" s="1564" t="s">
        <v>1068</v>
      </c>
      <c r="C169" s="1564"/>
      <c r="D169" s="1558"/>
      <c r="E169" s="1568"/>
      <c r="F169" s="2227"/>
      <c r="G169" s="4617" t="s">
        <v>684</v>
      </c>
      <c r="H169" s="2913" t="s">
        <v>1096</v>
      </c>
      <c r="I169" s="2914" t="s">
        <v>1070</v>
      </c>
      <c r="J169" s="2883" t="s">
        <v>1074</v>
      </c>
      <c r="K169" s="2915" t="s">
        <v>1097</v>
      </c>
      <c r="L169" s="2505" t="s">
        <v>19</v>
      </c>
      <c r="M169" s="2506"/>
      <c r="N169" s="2384"/>
      <c r="O169" s="1575" t="s">
        <v>371</v>
      </c>
      <c r="P169" s="1576"/>
      <c r="Q169" s="1576"/>
      <c r="R169" s="1576"/>
      <c r="S169" s="1576"/>
      <c r="T169" s="1576"/>
      <c r="U169" s="1576"/>
      <c r="V169" s="1576"/>
      <c r="W169" s="1576"/>
      <c r="X169" s="1576"/>
      <c r="Y169" s="1576"/>
      <c r="Z169" s="1576"/>
      <c r="AA169" s="1576"/>
      <c r="AB169" s="1576"/>
      <c r="AC169" s="1576"/>
      <c r="AD169" s="1576"/>
      <c r="AE169" s="1576"/>
      <c r="AF169" s="2904">
        <v>1</v>
      </c>
      <c r="AG169" s="2905" t="s">
        <v>1025</v>
      </c>
      <c r="AH169" s="2905" t="s">
        <v>1042</v>
      </c>
      <c r="AI169" s="2904"/>
      <c r="AJ169" s="2905"/>
      <c r="AK169" s="2905"/>
      <c r="AL169" s="2386"/>
      <c r="AM169" s="2221"/>
      <c r="AN169" s="2221"/>
      <c r="AO169" s="2221"/>
      <c r="AP169" s="2221"/>
      <c r="AQ169" s="2221"/>
      <c r="AR169" s="2221"/>
      <c r="AS169" s="2221"/>
      <c r="AT169" s="2221"/>
      <c r="AU169" s="2221"/>
      <c r="AV169" s="2221"/>
      <c r="AW169" s="2221"/>
      <c r="AX169" s="2221"/>
      <c r="AY169" s="2221"/>
      <c r="AZ169" s="2221"/>
      <c r="BA169" s="2221"/>
      <c r="BB169" s="2221"/>
      <c r="BC169" s="2221"/>
      <c r="BD169" s="2221"/>
      <c r="BE169" s="2221"/>
      <c r="BF169" s="2221"/>
      <c r="BG169" s="4633"/>
    </row>
    <row customHeight="1" ht="11.25">
      <c r="A170" s="1564" t="s">
        <v>989</v>
      </c>
      <c r="B170" s="1564"/>
      <c r="C170" s="1564"/>
      <c r="D170" s="1558"/>
      <c r="E170" s="1568"/>
      <c r="F170" s="2227"/>
      <c r="G170" s="2228"/>
      <c r="H170" s="2913" t="s">
        <v>1094</v>
      </c>
      <c r="I170" s="2914"/>
      <c r="J170" s="2883"/>
      <c r="K170" s="2915"/>
      <c r="L170" s="2505"/>
      <c r="M170" s="2506"/>
      <c r="N170" s="2906"/>
      <c r="O170" s="2907">
        <v>1</v>
      </c>
      <c r="P170" s="2908" t="s">
        <v>65</v>
      </c>
      <c r="Q170" s="7566" t="s">
        <v>1027</v>
      </c>
      <c r="R170" s="7567" t="s">
        <v>1028</v>
      </c>
      <c r="S170" s="7567" t="s">
        <v>1029</v>
      </c>
      <c r="T170" s="7567" t="s">
        <v>1029</v>
      </c>
      <c r="U170" s="7567" t="s">
        <v>1030</v>
      </c>
      <c r="V170" s="7567" t="s">
        <v>1031</v>
      </c>
      <c r="W170" s="7567" t="s">
        <v>1032</v>
      </c>
      <c r="X170" s="7567" t="s">
        <v>1033</v>
      </c>
      <c r="Y170" s="7567" t="s">
        <v>1034</v>
      </c>
      <c r="Z170" s="1573"/>
      <c r="AA170" s="1574"/>
      <c r="AB170" s="1574"/>
      <c r="AC170" s="1578"/>
      <c r="AD170" s="1578"/>
      <c r="AE170" s="1579"/>
      <c r="AF170" s="2904"/>
      <c r="AG170" s="2905"/>
      <c r="AH170" s="2905"/>
      <c r="AI170" s="2904"/>
      <c r="AJ170" s="2905"/>
      <c r="AK170" s="2905"/>
      <c r="AL170" s="2386"/>
      <c r="AM170" s="2221"/>
      <c r="AN170" s="2221"/>
      <c r="AO170" s="2221"/>
      <c r="AP170" s="2221"/>
      <c r="AQ170" s="2221"/>
      <c r="AR170" s="2221"/>
      <c r="AS170" s="2221"/>
      <c r="AT170" s="2221"/>
      <c r="AU170" s="2221"/>
      <c r="AV170" s="2221"/>
      <c r="AW170" s="2221"/>
      <c r="AX170" s="2221"/>
      <c r="AY170" s="2221"/>
      <c r="AZ170" s="2221"/>
      <c r="BA170" s="2221"/>
      <c r="BB170" s="2221"/>
      <c r="BC170" s="2221"/>
      <c r="BD170" s="2221"/>
      <c r="BE170" s="2221"/>
      <c r="BF170" s="2221"/>
      <c r="BG170" s="4633"/>
    </row>
    <row customHeight="1" ht="11.25">
      <c r="A171" s="1564" t="s">
        <v>989</v>
      </c>
      <c r="B171" s="1564"/>
      <c r="C171" s="1564"/>
      <c r="D171" s="1558"/>
      <c r="E171" s="1568"/>
      <c r="F171" s="2227"/>
      <c r="G171" s="2228"/>
      <c r="H171" s="2913" t="s">
        <v>1094</v>
      </c>
      <c r="I171" s="2914"/>
      <c r="J171" s="2883"/>
      <c r="K171" s="2915"/>
      <c r="L171" s="2505"/>
      <c r="M171" s="2506"/>
      <c r="N171" s="2906"/>
      <c r="O171" s="2907"/>
      <c r="P171" s="2909"/>
      <c r="Q171" s="7566"/>
      <c r="R171" s="2911"/>
      <c r="S171" s="2912"/>
      <c r="T171" s="2911"/>
      <c r="U171" s="2911"/>
      <c r="V171" s="2911"/>
      <c r="W171" s="2911"/>
      <c r="X171" s="2911"/>
      <c r="Y171" s="2911"/>
      <c r="Z171" s="2226"/>
      <c r="AA171" s="2192">
        <v>1</v>
      </c>
      <c r="AB171" s="1577" t="s">
        <v>1063</v>
      </c>
      <c r="AC171" s="1567">
        <v>14066.64899</v>
      </c>
      <c r="AD171" s="1577" t="str">
        <f>AB171</f>
        <v>  За счет платы за технологическое присоединение</v>
      </c>
      <c r="AE171" s="1567"/>
      <c r="AF171" s="2904"/>
      <c r="AG171" s="2905"/>
      <c r="AH171" s="2905"/>
      <c r="AI171" s="2904"/>
      <c r="AJ171" s="2905"/>
      <c r="AK171" s="2905"/>
      <c r="AL171" s="2386"/>
      <c r="AM171" s="2221"/>
      <c r="AN171" s="2221"/>
      <c r="AO171" s="2221"/>
      <c r="AP171" s="2221"/>
      <c r="AQ171" s="2221"/>
      <c r="AR171" s="2221"/>
      <c r="AS171" s="2221"/>
      <c r="AT171" s="2221"/>
      <c r="AU171" s="2221"/>
      <c r="AV171" s="2221"/>
      <c r="AW171" s="2221"/>
      <c r="AX171" s="2221"/>
      <c r="AY171" s="2221"/>
      <c r="AZ171" s="2221"/>
      <c r="BA171" s="2221"/>
      <c r="BB171" s="2221"/>
      <c r="BC171" s="2221"/>
      <c r="BD171" s="2221"/>
      <c r="BE171" s="2221"/>
      <c r="BF171" s="2221"/>
      <c r="BG171" s="4633"/>
    </row>
    <row customHeight="1" ht="11.25">
      <c r="A172" s="1564" t="s">
        <v>989</v>
      </c>
      <c r="B172" s="1564"/>
      <c r="C172" s="1564"/>
      <c r="D172" s="1558"/>
      <c r="E172" s="1568"/>
      <c r="F172" s="2228"/>
      <c r="G172" s="2228"/>
      <c r="H172" s="2228"/>
      <c r="I172" s="2228"/>
      <c r="J172" s="2228"/>
      <c r="K172" s="2228"/>
      <c r="L172" s="2228"/>
      <c r="M172" s="2228"/>
      <c r="N172" s="2228"/>
      <c r="O172" s="2228"/>
      <c r="P172" s="2228"/>
      <c r="Q172" s="2228"/>
      <c r="R172" s="2228"/>
      <c r="S172" s="2228"/>
      <c r="T172" s="2228"/>
      <c r="U172" s="2228"/>
      <c r="V172" s="2228"/>
      <c r="W172" s="2228"/>
      <c r="X172" s="2228"/>
      <c r="Y172" s="2228"/>
      <c r="Z172" s="7559" t="s">
        <v>684</v>
      </c>
      <c r="AA172" s="2212" t="s">
        <v>107</v>
      </c>
      <c r="AB172" s="1577" t="s">
        <v>1035</v>
      </c>
      <c r="AC172" s="1567">
        <v>2813.329798</v>
      </c>
      <c r="AD172" s="1577" t="str">
        <f>AB172</f>
        <v>  Прочие собственные средства</v>
      </c>
      <c r="AE172" s="1567"/>
      <c r="AF172" s="2229"/>
      <c r="AG172" s="2157"/>
      <c r="AH172" s="2157"/>
      <c r="AI172" s="2229"/>
      <c r="AJ172" s="2157"/>
      <c r="AK172" s="2385"/>
      <c r="AL172" s="2386"/>
      <c r="AM172" s="2221"/>
      <c r="AN172" s="2221"/>
      <c r="AO172" s="2221"/>
      <c r="AP172" s="2221"/>
      <c r="AQ172" s="2221"/>
      <c r="AR172" s="2221"/>
      <c r="AS172" s="2221"/>
      <c r="AT172" s="2221"/>
      <c r="AU172" s="2221"/>
      <c r="AV172" s="2221"/>
      <c r="AW172" s="2221"/>
      <c r="AX172" s="2221"/>
      <c r="AY172" s="2221"/>
      <c r="AZ172" s="2221"/>
      <c r="BA172" s="2221"/>
      <c r="BB172" s="2221"/>
      <c r="BC172" s="2221"/>
      <c r="BD172" s="2221"/>
      <c r="BE172" s="2221"/>
      <c r="BF172" s="2221"/>
      <c r="BG172" s="7564"/>
    </row>
    <row customHeight="1" ht="11.25">
      <c r="A173" s="1564" t="s">
        <v>989</v>
      </c>
      <c r="B173" s="1564"/>
      <c r="C173" s="1564"/>
      <c r="D173" s="1558"/>
      <c r="E173" s="1568"/>
      <c r="F173" s="2227"/>
      <c r="G173" s="2228"/>
      <c r="H173" s="2913" t="s">
        <v>1094</v>
      </c>
      <c r="I173" s="2914"/>
      <c r="J173" s="2883"/>
      <c r="K173" s="2915"/>
      <c r="L173" s="2505"/>
      <c r="M173" s="2506"/>
      <c r="N173" s="2906"/>
      <c r="O173" s="2907"/>
      <c r="P173" s="2910"/>
      <c r="Q173" s="7566"/>
      <c r="R173" s="2911"/>
      <c r="S173" s="2912"/>
      <c r="T173" s="2911"/>
      <c r="U173" s="2911"/>
      <c r="V173" s="2911"/>
      <c r="W173" s="2911"/>
      <c r="X173" s="2911"/>
      <c r="Y173" s="2911"/>
      <c r="Z173" s="1573"/>
      <c r="AA173" s="1574"/>
      <c r="AB173" s="1639" t="s">
        <v>1036</v>
      </c>
      <c r="AC173" s="1578"/>
      <c r="AD173" s="1578"/>
      <c r="AE173" s="1580"/>
      <c r="AF173" s="2904"/>
      <c r="AG173" s="2905"/>
      <c r="AH173" s="2905"/>
      <c r="AI173" s="2904"/>
      <c r="AJ173" s="2905"/>
      <c r="AK173" s="2905"/>
      <c r="AL173" s="2386"/>
      <c r="AM173" s="2221"/>
      <c r="AN173" s="2221"/>
      <c r="AO173" s="2221"/>
      <c r="AP173" s="2221"/>
      <c r="AQ173" s="2221"/>
      <c r="AR173" s="2221"/>
      <c r="AS173" s="2221"/>
      <c r="AT173" s="2221"/>
      <c r="AU173" s="2221"/>
      <c r="AV173" s="2221"/>
      <c r="AW173" s="2221"/>
      <c r="AX173" s="2221"/>
      <c r="AY173" s="2221"/>
      <c r="AZ173" s="2221"/>
      <c r="BA173" s="2221"/>
      <c r="BB173" s="2221"/>
      <c r="BC173" s="2221"/>
      <c r="BD173" s="2221"/>
      <c r="BE173" s="2221"/>
      <c r="BF173" s="2221"/>
      <c r="BG173" s="4633"/>
    </row>
    <row customHeight="1" ht="11.25">
      <c r="A174" s="1564" t="s">
        <v>989</v>
      </c>
      <c r="B174" s="1564"/>
      <c r="C174" s="1564"/>
      <c r="D174" s="1558"/>
      <c r="E174" s="1568"/>
      <c r="F174" s="2227"/>
      <c r="G174" s="2228"/>
      <c r="H174" s="2913" t="s">
        <v>1094</v>
      </c>
      <c r="I174" s="2914"/>
      <c r="J174" s="2883"/>
      <c r="K174" s="2915"/>
      <c r="L174" s="2505"/>
      <c r="M174" s="2506"/>
      <c r="N174" s="1573"/>
      <c r="O174" s="1574"/>
      <c r="P174" s="1566" t="s">
        <v>1037</v>
      </c>
      <c r="Q174" s="1574"/>
      <c r="R174" s="1574"/>
      <c r="S174" s="1574"/>
      <c r="T174" s="1574"/>
      <c r="U174" s="1574"/>
      <c r="V174" s="1574"/>
      <c r="W174" s="1574"/>
      <c r="X174" s="1574"/>
      <c r="Y174" s="1574"/>
      <c r="Z174" s="1574"/>
      <c r="AA174" s="1574"/>
      <c r="AB174" s="1574"/>
      <c r="AC174" s="1574"/>
      <c r="AD174" s="1574"/>
      <c r="AE174" s="1581"/>
      <c r="AF174" s="2904"/>
      <c r="AG174" s="2905"/>
      <c r="AH174" s="2905"/>
      <c r="AI174" s="2904"/>
      <c r="AJ174" s="2905"/>
      <c r="AK174" s="2905"/>
      <c r="AL174" s="2386"/>
      <c r="AM174" s="2221"/>
      <c r="AN174" s="2221"/>
      <c r="AO174" s="2221"/>
      <c r="AP174" s="2221"/>
      <c r="AQ174" s="2221"/>
      <c r="AR174" s="2221"/>
      <c r="AS174" s="2221"/>
      <c r="AT174" s="2221"/>
      <c r="AU174" s="2221"/>
      <c r="AV174" s="2221"/>
      <c r="AW174" s="2221"/>
      <c r="AX174" s="2221"/>
      <c r="AY174" s="2221"/>
      <c r="AZ174" s="2221"/>
      <c r="BA174" s="2221"/>
      <c r="BB174" s="2221"/>
      <c r="BC174" s="2221"/>
      <c r="BD174" s="2221"/>
      <c r="BE174" s="2221"/>
      <c r="BF174" s="2221"/>
      <c r="BG174" s="4633"/>
    </row>
    <row customHeight="1" ht="11.25">
      <c r="A175" s="1564" t="s">
        <v>989</v>
      </c>
      <c r="B175" s="1564" t="s">
        <v>1068</v>
      </c>
      <c r="C175" s="1564"/>
      <c r="D175" s="1558"/>
      <c r="E175" s="1568"/>
      <c r="F175" s="2227"/>
      <c r="G175" s="4617" t="s">
        <v>684</v>
      </c>
      <c r="H175" s="2913" t="s">
        <v>1098</v>
      </c>
      <c r="I175" s="2914" t="s">
        <v>1070</v>
      </c>
      <c r="J175" s="2883" t="s">
        <v>1074</v>
      </c>
      <c r="K175" s="2915" t="s">
        <v>1099</v>
      </c>
      <c r="L175" s="2505" t="s">
        <v>19</v>
      </c>
      <c r="M175" s="2506"/>
      <c r="N175" s="2384"/>
      <c r="O175" s="1575" t="s">
        <v>371</v>
      </c>
      <c r="P175" s="1576"/>
      <c r="Q175" s="1576"/>
      <c r="R175" s="1576"/>
      <c r="S175" s="1576"/>
      <c r="T175" s="1576"/>
      <c r="U175" s="1576"/>
      <c r="V175" s="1576"/>
      <c r="W175" s="1576"/>
      <c r="X175" s="1576"/>
      <c r="Y175" s="1576"/>
      <c r="Z175" s="1576"/>
      <c r="AA175" s="1576"/>
      <c r="AB175" s="1576"/>
      <c r="AC175" s="1576"/>
      <c r="AD175" s="1576"/>
      <c r="AE175" s="1576"/>
      <c r="AF175" s="2904">
        <v>1</v>
      </c>
      <c r="AG175" s="2905" t="s">
        <v>1025</v>
      </c>
      <c r="AH175" s="2905" t="s">
        <v>1042</v>
      </c>
      <c r="AI175" s="2904"/>
      <c r="AJ175" s="2905"/>
      <c r="AK175" s="2905"/>
      <c r="AL175" s="2386"/>
      <c r="AM175" s="2221"/>
      <c r="AN175" s="2221"/>
      <c r="AO175" s="2221"/>
      <c r="AP175" s="2221"/>
      <c r="AQ175" s="2221"/>
      <c r="AR175" s="2221"/>
      <c r="AS175" s="2221"/>
      <c r="AT175" s="2221"/>
      <c r="AU175" s="2221"/>
      <c r="AV175" s="2221"/>
      <c r="AW175" s="2221"/>
      <c r="AX175" s="2221"/>
      <c r="AY175" s="2221"/>
      <c r="AZ175" s="2221"/>
      <c r="BA175" s="2221"/>
      <c r="BB175" s="2221"/>
      <c r="BC175" s="2221"/>
      <c r="BD175" s="2221"/>
      <c r="BE175" s="2221"/>
      <c r="BF175" s="2221"/>
      <c r="BG175" s="4633"/>
    </row>
    <row customHeight="1" ht="11.25">
      <c r="A176" s="1564" t="s">
        <v>989</v>
      </c>
      <c r="B176" s="1564"/>
      <c r="C176" s="1564"/>
      <c r="D176" s="1558"/>
      <c r="E176" s="1568"/>
      <c r="F176" s="2227"/>
      <c r="G176" s="2228"/>
      <c r="H176" s="2913" t="s">
        <v>1096</v>
      </c>
      <c r="I176" s="2914"/>
      <c r="J176" s="2883"/>
      <c r="K176" s="2915"/>
      <c r="L176" s="2505"/>
      <c r="M176" s="2506"/>
      <c r="N176" s="2906"/>
      <c r="O176" s="2907">
        <v>1</v>
      </c>
      <c r="P176" s="2908" t="s">
        <v>65</v>
      </c>
      <c r="Q176" s="7566" t="s">
        <v>1027</v>
      </c>
      <c r="R176" s="7567" t="s">
        <v>1028</v>
      </c>
      <c r="S176" s="7567" t="s">
        <v>1029</v>
      </c>
      <c r="T176" s="7567" t="s">
        <v>1029</v>
      </c>
      <c r="U176" s="7567" t="s">
        <v>1030</v>
      </c>
      <c r="V176" s="7567" t="s">
        <v>1031</v>
      </c>
      <c r="W176" s="7567" t="s">
        <v>1032</v>
      </c>
      <c r="X176" s="7567" t="s">
        <v>1033</v>
      </c>
      <c r="Y176" s="7567" t="s">
        <v>1034</v>
      </c>
      <c r="Z176" s="1573"/>
      <c r="AA176" s="1574"/>
      <c r="AB176" s="1574"/>
      <c r="AC176" s="1578"/>
      <c r="AD176" s="1578"/>
      <c r="AE176" s="1579"/>
      <c r="AF176" s="2904"/>
      <c r="AG176" s="2905"/>
      <c r="AH176" s="2905"/>
      <c r="AI176" s="2904"/>
      <c r="AJ176" s="2905"/>
      <c r="AK176" s="2905"/>
      <c r="AL176" s="2386"/>
      <c r="AM176" s="2221"/>
      <c r="AN176" s="2221"/>
      <c r="AO176" s="2221"/>
      <c r="AP176" s="2221"/>
      <c r="AQ176" s="2221"/>
      <c r="AR176" s="2221"/>
      <c r="AS176" s="2221"/>
      <c r="AT176" s="2221"/>
      <c r="AU176" s="2221"/>
      <c r="AV176" s="2221"/>
      <c r="AW176" s="2221"/>
      <c r="AX176" s="2221"/>
      <c r="AY176" s="2221"/>
      <c r="AZ176" s="2221"/>
      <c r="BA176" s="2221"/>
      <c r="BB176" s="2221"/>
      <c r="BC176" s="2221"/>
      <c r="BD176" s="2221"/>
      <c r="BE176" s="2221"/>
      <c r="BF176" s="2221"/>
      <c r="BG176" s="4633"/>
    </row>
    <row customHeight="1" ht="11.25">
      <c r="A177" s="1564" t="s">
        <v>989</v>
      </c>
      <c r="B177" s="1564"/>
      <c r="C177" s="1564"/>
      <c r="D177" s="1558"/>
      <c r="E177" s="1568"/>
      <c r="F177" s="2227"/>
      <c r="G177" s="2228"/>
      <c r="H177" s="2913" t="s">
        <v>1096</v>
      </c>
      <c r="I177" s="2914"/>
      <c r="J177" s="2883"/>
      <c r="K177" s="2915"/>
      <c r="L177" s="2505"/>
      <c r="M177" s="2506"/>
      <c r="N177" s="2906"/>
      <c r="O177" s="2907"/>
      <c r="P177" s="2909"/>
      <c r="Q177" s="7566"/>
      <c r="R177" s="2911"/>
      <c r="S177" s="2912"/>
      <c r="T177" s="2911"/>
      <c r="U177" s="2911"/>
      <c r="V177" s="2911"/>
      <c r="W177" s="2911"/>
      <c r="X177" s="2911"/>
      <c r="Y177" s="2911"/>
      <c r="Z177" s="2226"/>
      <c r="AA177" s="2192">
        <v>1</v>
      </c>
      <c r="AB177" s="1577" t="s">
        <v>1063</v>
      </c>
      <c r="AC177" s="1567">
        <v>349.46348</v>
      </c>
      <c r="AD177" s="1577" t="str">
        <f>AB177</f>
        <v>  За счет платы за технологическое присоединение</v>
      </c>
      <c r="AE177" s="1567"/>
      <c r="AF177" s="2904"/>
      <c r="AG177" s="2905"/>
      <c r="AH177" s="2905"/>
      <c r="AI177" s="2904"/>
      <c r="AJ177" s="2905"/>
      <c r="AK177" s="2905"/>
      <c r="AL177" s="2386"/>
      <c r="AM177" s="2221"/>
      <c r="AN177" s="2221"/>
      <c r="AO177" s="2221"/>
      <c r="AP177" s="2221"/>
      <c r="AQ177" s="2221"/>
      <c r="AR177" s="2221"/>
      <c r="AS177" s="2221"/>
      <c r="AT177" s="2221"/>
      <c r="AU177" s="2221"/>
      <c r="AV177" s="2221"/>
      <c r="AW177" s="2221"/>
      <c r="AX177" s="2221"/>
      <c r="AY177" s="2221"/>
      <c r="AZ177" s="2221"/>
      <c r="BA177" s="2221"/>
      <c r="BB177" s="2221"/>
      <c r="BC177" s="2221"/>
      <c r="BD177" s="2221"/>
      <c r="BE177" s="2221"/>
      <c r="BF177" s="2221"/>
      <c r="BG177" s="4633"/>
    </row>
    <row customHeight="1" ht="11.25">
      <c r="A178" s="1564" t="s">
        <v>989</v>
      </c>
      <c r="B178" s="1564"/>
      <c r="C178" s="1564"/>
      <c r="D178" s="1558"/>
      <c r="E178" s="1568"/>
      <c r="F178" s="2228"/>
      <c r="G178" s="2228"/>
      <c r="H178" s="2228"/>
      <c r="I178" s="2228"/>
      <c r="J178" s="2228"/>
      <c r="K178" s="2228"/>
      <c r="L178" s="2228"/>
      <c r="M178" s="2228"/>
      <c r="N178" s="2228"/>
      <c r="O178" s="2228"/>
      <c r="P178" s="2228"/>
      <c r="Q178" s="2228"/>
      <c r="R178" s="2228"/>
      <c r="S178" s="2228"/>
      <c r="T178" s="2228"/>
      <c r="U178" s="2228"/>
      <c r="V178" s="2228"/>
      <c r="W178" s="2228"/>
      <c r="X178" s="2228"/>
      <c r="Y178" s="2228"/>
      <c r="Z178" s="7559" t="s">
        <v>684</v>
      </c>
      <c r="AA178" s="2212" t="s">
        <v>107</v>
      </c>
      <c r="AB178" s="1577" t="s">
        <v>1035</v>
      </c>
      <c r="AC178" s="1567">
        <v>69.892696</v>
      </c>
      <c r="AD178" s="1577" t="str">
        <f>AB178</f>
        <v>  Прочие собственные средства</v>
      </c>
      <c r="AE178" s="1567"/>
      <c r="AF178" s="2229"/>
      <c r="AG178" s="2157"/>
      <c r="AH178" s="2157"/>
      <c r="AI178" s="2229"/>
      <c r="AJ178" s="2157"/>
      <c r="AK178" s="2385"/>
      <c r="AL178" s="2386"/>
      <c r="AM178" s="2221"/>
      <c r="AN178" s="2221"/>
      <c r="AO178" s="2221"/>
      <c r="AP178" s="2221"/>
      <c r="AQ178" s="2221"/>
      <c r="AR178" s="2221"/>
      <c r="AS178" s="2221"/>
      <c r="AT178" s="2221"/>
      <c r="AU178" s="2221"/>
      <c r="AV178" s="2221"/>
      <c r="AW178" s="2221"/>
      <c r="AX178" s="2221"/>
      <c r="AY178" s="2221"/>
      <c r="AZ178" s="2221"/>
      <c r="BA178" s="2221"/>
      <c r="BB178" s="2221"/>
      <c r="BC178" s="2221"/>
      <c r="BD178" s="2221"/>
      <c r="BE178" s="2221"/>
      <c r="BF178" s="2221"/>
      <c r="BG178" s="7564"/>
    </row>
    <row customHeight="1" ht="11.25">
      <c r="A179" s="1564" t="s">
        <v>989</v>
      </c>
      <c r="B179" s="1564"/>
      <c r="C179" s="1564"/>
      <c r="D179" s="1558"/>
      <c r="E179" s="1568"/>
      <c r="F179" s="2227"/>
      <c r="G179" s="2228"/>
      <c r="H179" s="2913" t="s">
        <v>1096</v>
      </c>
      <c r="I179" s="2914"/>
      <c r="J179" s="2883"/>
      <c r="K179" s="2915"/>
      <c r="L179" s="2505"/>
      <c r="M179" s="2506"/>
      <c r="N179" s="2906"/>
      <c r="O179" s="2907"/>
      <c r="P179" s="2910"/>
      <c r="Q179" s="7566"/>
      <c r="R179" s="2911"/>
      <c r="S179" s="2912"/>
      <c r="T179" s="2911"/>
      <c r="U179" s="2911"/>
      <c r="V179" s="2911"/>
      <c r="W179" s="2911"/>
      <c r="X179" s="2911"/>
      <c r="Y179" s="2911"/>
      <c r="Z179" s="1573"/>
      <c r="AA179" s="1574"/>
      <c r="AB179" s="1639" t="s">
        <v>1036</v>
      </c>
      <c r="AC179" s="1578"/>
      <c r="AD179" s="1578"/>
      <c r="AE179" s="1580"/>
      <c r="AF179" s="2904"/>
      <c r="AG179" s="2905"/>
      <c r="AH179" s="2905"/>
      <c r="AI179" s="2904"/>
      <c r="AJ179" s="2905"/>
      <c r="AK179" s="2905"/>
      <c r="AL179" s="2386"/>
      <c r="AM179" s="2221"/>
      <c r="AN179" s="2221"/>
      <c r="AO179" s="2221"/>
      <c r="AP179" s="2221"/>
      <c r="AQ179" s="2221"/>
      <c r="AR179" s="2221"/>
      <c r="AS179" s="2221"/>
      <c r="AT179" s="2221"/>
      <c r="AU179" s="2221"/>
      <c r="AV179" s="2221"/>
      <c r="AW179" s="2221"/>
      <c r="AX179" s="2221"/>
      <c r="AY179" s="2221"/>
      <c r="AZ179" s="2221"/>
      <c r="BA179" s="2221"/>
      <c r="BB179" s="2221"/>
      <c r="BC179" s="2221"/>
      <c r="BD179" s="2221"/>
      <c r="BE179" s="2221"/>
      <c r="BF179" s="2221"/>
      <c r="BG179" s="4633"/>
    </row>
    <row customHeight="1" ht="11.25">
      <c r="A180" s="1564" t="s">
        <v>989</v>
      </c>
      <c r="B180" s="1564"/>
      <c r="C180" s="1564"/>
      <c r="D180" s="1558"/>
      <c r="E180" s="1568"/>
      <c r="F180" s="2227"/>
      <c r="G180" s="2228"/>
      <c r="H180" s="2913" t="s">
        <v>1096</v>
      </c>
      <c r="I180" s="2914"/>
      <c r="J180" s="2883"/>
      <c r="K180" s="2915"/>
      <c r="L180" s="2505"/>
      <c r="M180" s="2506"/>
      <c r="N180" s="1573"/>
      <c r="O180" s="1574"/>
      <c r="P180" s="1566" t="s">
        <v>1037</v>
      </c>
      <c r="Q180" s="1574"/>
      <c r="R180" s="1574"/>
      <c r="S180" s="1574"/>
      <c r="T180" s="1574"/>
      <c r="U180" s="1574"/>
      <c r="V180" s="1574"/>
      <c r="W180" s="1574"/>
      <c r="X180" s="1574"/>
      <c r="Y180" s="1574"/>
      <c r="Z180" s="1574"/>
      <c r="AA180" s="1574"/>
      <c r="AB180" s="1574"/>
      <c r="AC180" s="1574"/>
      <c r="AD180" s="1574"/>
      <c r="AE180" s="1581"/>
      <c r="AF180" s="2904"/>
      <c r="AG180" s="2905"/>
      <c r="AH180" s="2905"/>
      <c r="AI180" s="2904"/>
      <c r="AJ180" s="2905"/>
      <c r="AK180" s="2905"/>
      <c r="AL180" s="2386"/>
      <c r="AM180" s="2221"/>
      <c r="AN180" s="2221"/>
      <c r="AO180" s="2221"/>
      <c r="AP180" s="2221"/>
      <c r="AQ180" s="2221"/>
      <c r="AR180" s="2221"/>
      <c r="AS180" s="2221"/>
      <c r="AT180" s="2221"/>
      <c r="AU180" s="2221"/>
      <c r="AV180" s="2221"/>
      <c r="AW180" s="2221"/>
      <c r="AX180" s="2221"/>
      <c r="AY180" s="2221"/>
      <c r="AZ180" s="2221"/>
      <c r="BA180" s="2221"/>
      <c r="BB180" s="2221"/>
      <c r="BC180" s="2221"/>
      <c r="BD180" s="2221"/>
      <c r="BE180" s="2221"/>
      <c r="BF180" s="2221"/>
      <c r="BG180" s="4633"/>
    </row>
    <row customHeight="1" ht="11.25">
      <c r="A181" s="1564" t="s">
        <v>989</v>
      </c>
      <c r="B181" s="1564" t="s">
        <v>1068</v>
      </c>
      <c r="C181" s="1564"/>
      <c r="D181" s="1558"/>
      <c r="E181" s="1568"/>
      <c r="F181" s="2227"/>
      <c r="G181" s="4617" t="s">
        <v>684</v>
      </c>
      <c r="H181" s="2913" t="s">
        <v>1100</v>
      </c>
      <c r="I181" s="2914" t="s">
        <v>1070</v>
      </c>
      <c r="J181" s="2883" t="s">
        <v>1074</v>
      </c>
      <c r="K181" s="2915" t="s">
        <v>1101</v>
      </c>
      <c r="L181" s="2505" t="s">
        <v>19</v>
      </c>
      <c r="M181" s="2506"/>
      <c r="N181" s="2384"/>
      <c r="O181" s="1575" t="s">
        <v>371</v>
      </c>
      <c r="P181" s="1576"/>
      <c r="Q181" s="1576"/>
      <c r="R181" s="1576"/>
      <c r="S181" s="1576"/>
      <c r="T181" s="1576"/>
      <c r="U181" s="1576"/>
      <c r="V181" s="1576"/>
      <c r="W181" s="1576"/>
      <c r="X181" s="1576"/>
      <c r="Y181" s="1576"/>
      <c r="Z181" s="1576"/>
      <c r="AA181" s="1576"/>
      <c r="AB181" s="1576"/>
      <c r="AC181" s="1576"/>
      <c r="AD181" s="1576"/>
      <c r="AE181" s="1576"/>
      <c r="AF181" s="2904">
        <v>1</v>
      </c>
      <c r="AG181" s="2905" t="s">
        <v>1025</v>
      </c>
      <c r="AH181" s="2905" t="s">
        <v>1042</v>
      </c>
      <c r="AI181" s="2904"/>
      <c r="AJ181" s="2905"/>
      <c r="AK181" s="2905"/>
      <c r="AL181" s="2386"/>
      <c r="AM181" s="2221"/>
      <c r="AN181" s="2221"/>
      <c r="AO181" s="2221"/>
      <c r="AP181" s="2221"/>
      <c r="AQ181" s="2221"/>
      <c r="AR181" s="2221"/>
      <c r="AS181" s="2221"/>
      <c r="AT181" s="2221"/>
      <c r="AU181" s="2221"/>
      <c r="AV181" s="2221"/>
      <c r="AW181" s="2221"/>
      <c r="AX181" s="2221"/>
      <c r="AY181" s="2221"/>
      <c r="AZ181" s="2221"/>
      <c r="BA181" s="2221"/>
      <c r="BB181" s="2221"/>
      <c r="BC181" s="2221"/>
      <c r="BD181" s="2221"/>
      <c r="BE181" s="2221"/>
      <c r="BF181" s="2221"/>
      <c r="BG181" s="4633"/>
    </row>
    <row customHeight="1" ht="11.25">
      <c r="A182" s="1564" t="s">
        <v>989</v>
      </c>
      <c r="B182" s="1564"/>
      <c r="C182" s="1564"/>
      <c r="D182" s="1558"/>
      <c r="E182" s="1568"/>
      <c r="F182" s="2227"/>
      <c r="G182" s="2228"/>
      <c r="H182" s="2913" t="s">
        <v>1098</v>
      </c>
      <c r="I182" s="2914"/>
      <c r="J182" s="2883"/>
      <c r="K182" s="2915"/>
      <c r="L182" s="2505"/>
      <c r="M182" s="2506"/>
      <c r="N182" s="2906"/>
      <c r="O182" s="2907">
        <v>1</v>
      </c>
      <c r="P182" s="2908" t="s">
        <v>65</v>
      </c>
      <c r="Q182" s="7566" t="s">
        <v>1027</v>
      </c>
      <c r="R182" s="7567" t="s">
        <v>1028</v>
      </c>
      <c r="S182" s="7567" t="s">
        <v>1029</v>
      </c>
      <c r="T182" s="7567" t="s">
        <v>1029</v>
      </c>
      <c r="U182" s="7567" t="s">
        <v>1030</v>
      </c>
      <c r="V182" s="7567" t="s">
        <v>1031</v>
      </c>
      <c r="W182" s="7567" t="s">
        <v>1032</v>
      </c>
      <c r="X182" s="7567" t="s">
        <v>1033</v>
      </c>
      <c r="Y182" s="7567" t="s">
        <v>1034</v>
      </c>
      <c r="Z182" s="1573"/>
      <c r="AA182" s="1574"/>
      <c r="AB182" s="1574"/>
      <c r="AC182" s="1578"/>
      <c r="AD182" s="1578"/>
      <c r="AE182" s="1579"/>
      <c r="AF182" s="2904"/>
      <c r="AG182" s="2905"/>
      <c r="AH182" s="2905"/>
      <c r="AI182" s="2904"/>
      <c r="AJ182" s="2905"/>
      <c r="AK182" s="2905"/>
      <c r="AL182" s="2386"/>
      <c r="AM182" s="2221"/>
      <c r="AN182" s="2221"/>
      <c r="AO182" s="2221"/>
      <c r="AP182" s="2221"/>
      <c r="AQ182" s="2221"/>
      <c r="AR182" s="2221"/>
      <c r="AS182" s="2221"/>
      <c r="AT182" s="2221"/>
      <c r="AU182" s="2221"/>
      <c r="AV182" s="2221"/>
      <c r="AW182" s="2221"/>
      <c r="AX182" s="2221"/>
      <c r="AY182" s="2221"/>
      <c r="AZ182" s="2221"/>
      <c r="BA182" s="2221"/>
      <c r="BB182" s="2221"/>
      <c r="BC182" s="2221"/>
      <c r="BD182" s="2221"/>
      <c r="BE182" s="2221"/>
      <c r="BF182" s="2221"/>
      <c r="BG182" s="4633"/>
    </row>
    <row customHeight="1" ht="11.25">
      <c r="A183" s="1564" t="s">
        <v>989</v>
      </c>
      <c r="B183" s="1564"/>
      <c r="C183" s="1564"/>
      <c r="D183" s="1558"/>
      <c r="E183" s="1568"/>
      <c r="F183" s="2227"/>
      <c r="G183" s="2228"/>
      <c r="H183" s="2913" t="s">
        <v>1098</v>
      </c>
      <c r="I183" s="2914"/>
      <c r="J183" s="2883"/>
      <c r="K183" s="2915"/>
      <c r="L183" s="2505"/>
      <c r="M183" s="2506"/>
      <c r="N183" s="2906"/>
      <c r="O183" s="2907"/>
      <c r="P183" s="2909"/>
      <c r="Q183" s="7566"/>
      <c r="R183" s="2911"/>
      <c r="S183" s="2912"/>
      <c r="T183" s="2911"/>
      <c r="U183" s="2911"/>
      <c r="V183" s="2911"/>
      <c r="W183" s="2911"/>
      <c r="X183" s="2911"/>
      <c r="Y183" s="2911"/>
      <c r="Z183" s="2226"/>
      <c r="AA183" s="2192">
        <v>1</v>
      </c>
      <c r="AB183" s="1577" t="s">
        <v>1063</v>
      </c>
      <c r="AC183" s="1567">
        <v>15774.09399</v>
      </c>
      <c r="AD183" s="1577" t="str">
        <f>AB183</f>
        <v>  За счет платы за технологическое присоединение</v>
      </c>
      <c r="AE183" s="1567"/>
      <c r="AF183" s="2904"/>
      <c r="AG183" s="2905"/>
      <c r="AH183" s="2905"/>
      <c r="AI183" s="2904"/>
      <c r="AJ183" s="2905"/>
      <c r="AK183" s="2905"/>
      <c r="AL183" s="2386"/>
      <c r="AM183" s="2221"/>
      <c r="AN183" s="2221"/>
      <c r="AO183" s="2221"/>
      <c r="AP183" s="2221"/>
      <c r="AQ183" s="2221"/>
      <c r="AR183" s="2221"/>
      <c r="AS183" s="2221"/>
      <c r="AT183" s="2221"/>
      <c r="AU183" s="2221"/>
      <c r="AV183" s="2221"/>
      <c r="AW183" s="2221"/>
      <c r="AX183" s="2221"/>
      <c r="AY183" s="2221"/>
      <c r="AZ183" s="2221"/>
      <c r="BA183" s="2221"/>
      <c r="BB183" s="2221"/>
      <c r="BC183" s="2221"/>
      <c r="BD183" s="2221"/>
      <c r="BE183" s="2221"/>
      <c r="BF183" s="2221"/>
      <c r="BG183" s="4633"/>
    </row>
    <row customHeight="1" ht="11.25">
      <c r="A184" s="1564" t="s">
        <v>989</v>
      </c>
      <c r="B184" s="1564"/>
      <c r="C184" s="1564"/>
      <c r="D184" s="1558"/>
      <c r="E184" s="1568"/>
      <c r="F184" s="2228"/>
      <c r="G184" s="2228"/>
      <c r="H184" s="2228"/>
      <c r="I184" s="2228"/>
      <c r="J184" s="2228"/>
      <c r="K184" s="2228"/>
      <c r="L184" s="2228"/>
      <c r="M184" s="2228"/>
      <c r="N184" s="2228"/>
      <c r="O184" s="2228"/>
      <c r="P184" s="2228"/>
      <c r="Q184" s="2228"/>
      <c r="R184" s="2228"/>
      <c r="S184" s="2228"/>
      <c r="T184" s="2228"/>
      <c r="U184" s="2228"/>
      <c r="V184" s="2228"/>
      <c r="W184" s="2228"/>
      <c r="X184" s="2228"/>
      <c r="Y184" s="2228"/>
      <c r="Z184" s="7559" t="s">
        <v>684</v>
      </c>
      <c r="AA184" s="2212" t="s">
        <v>107</v>
      </c>
      <c r="AB184" s="1577" t="s">
        <v>1035</v>
      </c>
      <c r="AC184" s="1567">
        <v>3154.818798</v>
      </c>
      <c r="AD184" s="1577" t="str">
        <f>AB184</f>
        <v>  Прочие собственные средства</v>
      </c>
      <c r="AE184" s="1567"/>
      <c r="AF184" s="2229"/>
      <c r="AG184" s="2157"/>
      <c r="AH184" s="2157"/>
      <c r="AI184" s="2229"/>
      <c r="AJ184" s="2157"/>
      <c r="AK184" s="2385"/>
      <c r="AL184" s="2386"/>
      <c r="AM184" s="2221"/>
      <c r="AN184" s="2221"/>
      <c r="AO184" s="2221"/>
      <c r="AP184" s="2221"/>
      <c r="AQ184" s="2221"/>
      <c r="AR184" s="2221"/>
      <c r="AS184" s="2221"/>
      <c r="AT184" s="2221"/>
      <c r="AU184" s="2221"/>
      <c r="AV184" s="2221"/>
      <c r="AW184" s="2221"/>
      <c r="AX184" s="2221"/>
      <c r="AY184" s="2221"/>
      <c r="AZ184" s="2221"/>
      <c r="BA184" s="2221"/>
      <c r="BB184" s="2221"/>
      <c r="BC184" s="2221"/>
      <c r="BD184" s="2221"/>
      <c r="BE184" s="2221"/>
      <c r="BF184" s="2221"/>
      <c r="BG184" s="7564"/>
    </row>
    <row customHeight="1" ht="11.25">
      <c r="A185" s="1564" t="s">
        <v>989</v>
      </c>
      <c r="B185" s="1564"/>
      <c r="C185" s="1564"/>
      <c r="D185" s="1558"/>
      <c r="E185" s="1568"/>
      <c r="F185" s="2227"/>
      <c r="G185" s="2228"/>
      <c r="H185" s="2913" t="s">
        <v>1098</v>
      </c>
      <c r="I185" s="2914"/>
      <c r="J185" s="2883"/>
      <c r="K185" s="2915"/>
      <c r="L185" s="2505"/>
      <c r="M185" s="2506"/>
      <c r="N185" s="2906"/>
      <c r="O185" s="2907"/>
      <c r="P185" s="2910"/>
      <c r="Q185" s="7566"/>
      <c r="R185" s="2911"/>
      <c r="S185" s="2912"/>
      <c r="T185" s="2911"/>
      <c r="U185" s="2911"/>
      <c r="V185" s="2911"/>
      <c r="W185" s="2911"/>
      <c r="X185" s="2911"/>
      <c r="Y185" s="2911"/>
      <c r="Z185" s="1573"/>
      <c r="AA185" s="1574"/>
      <c r="AB185" s="1639" t="s">
        <v>1036</v>
      </c>
      <c r="AC185" s="1578"/>
      <c r="AD185" s="1578"/>
      <c r="AE185" s="1580"/>
      <c r="AF185" s="2904"/>
      <c r="AG185" s="2905"/>
      <c r="AH185" s="2905"/>
      <c r="AI185" s="2904"/>
      <c r="AJ185" s="2905"/>
      <c r="AK185" s="2905"/>
      <c r="AL185" s="2386"/>
      <c r="AM185" s="2221"/>
      <c r="AN185" s="2221"/>
      <c r="AO185" s="2221"/>
      <c r="AP185" s="2221"/>
      <c r="AQ185" s="2221"/>
      <c r="AR185" s="2221"/>
      <c r="AS185" s="2221"/>
      <c r="AT185" s="2221"/>
      <c r="AU185" s="2221"/>
      <c r="AV185" s="2221"/>
      <c r="AW185" s="2221"/>
      <c r="AX185" s="2221"/>
      <c r="AY185" s="2221"/>
      <c r="AZ185" s="2221"/>
      <c r="BA185" s="2221"/>
      <c r="BB185" s="2221"/>
      <c r="BC185" s="2221"/>
      <c r="BD185" s="2221"/>
      <c r="BE185" s="2221"/>
      <c r="BF185" s="2221"/>
      <c r="BG185" s="4633"/>
    </row>
    <row customHeight="1" ht="11.25">
      <c r="A186" s="1564" t="s">
        <v>989</v>
      </c>
      <c r="B186" s="1564"/>
      <c r="C186" s="1564"/>
      <c r="D186" s="1558"/>
      <c r="E186" s="1568"/>
      <c r="F186" s="2227"/>
      <c r="G186" s="2228"/>
      <c r="H186" s="2913" t="s">
        <v>1098</v>
      </c>
      <c r="I186" s="2914"/>
      <c r="J186" s="2883"/>
      <c r="K186" s="2915"/>
      <c r="L186" s="2505"/>
      <c r="M186" s="2506"/>
      <c r="N186" s="1573"/>
      <c r="O186" s="1574"/>
      <c r="P186" s="1566" t="s">
        <v>1037</v>
      </c>
      <c r="Q186" s="1574"/>
      <c r="R186" s="1574"/>
      <c r="S186" s="1574"/>
      <c r="T186" s="1574"/>
      <c r="U186" s="1574"/>
      <c r="V186" s="1574"/>
      <c r="W186" s="1574"/>
      <c r="X186" s="1574"/>
      <c r="Y186" s="1574"/>
      <c r="Z186" s="1574"/>
      <c r="AA186" s="1574"/>
      <c r="AB186" s="1574"/>
      <c r="AC186" s="1574"/>
      <c r="AD186" s="1574"/>
      <c r="AE186" s="1581"/>
      <c r="AF186" s="2904"/>
      <c r="AG186" s="2905"/>
      <c r="AH186" s="2905"/>
      <c r="AI186" s="2904"/>
      <c r="AJ186" s="2905"/>
      <c r="AK186" s="2905"/>
      <c r="AL186" s="2386"/>
      <c r="AM186" s="2221"/>
      <c r="AN186" s="2221"/>
      <c r="AO186" s="2221"/>
      <c r="AP186" s="2221"/>
      <c r="AQ186" s="2221"/>
      <c r="AR186" s="2221"/>
      <c r="AS186" s="2221"/>
      <c r="AT186" s="2221"/>
      <c r="AU186" s="2221"/>
      <c r="AV186" s="2221"/>
      <c r="AW186" s="2221"/>
      <c r="AX186" s="2221"/>
      <c r="AY186" s="2221"/>
      <c r="AZ186" s="2221"/>
      <c r="BA186" s="2221"/>
      <c r="BB186" s="2221"/>
      <c r="BC186" s="2221"/>
      <c r="BD186" s="2221"/>
      <c r="BE186" s="2221"/>
      <c r="BF186" s="2221"/>
      <c r="BG186" s="4633"/>
    </row>
    <row customHeight="1" ht="11.25">
      <c r="A187" s="1564" t="s">
        <v>989</v>
      </c>
      <c r="B187" s="1564" t="s">
        <v>1068</v>
      </c>
      <c r="C187" s="1564"/>
      <c r="D187" s="1558"/>
      <c r="E187" s="1568"/>
      <c r="F187" s="2227"/>
      <c r="G187" s="4617" t="s">
        <v>684</v>
      </c>
      <c r="H187" s="2913" t="s">
        <v>1102</v>
      </c>
      <c r="I187" s="2914" t="s">
        <v>1070</v>
      </c>
      <c r="J187" s="2883" t="s">
        <v>1074</v>
      </c>
      <c r="K187" s="2915" t="s">
        <v>1103</v>
      </c>
      <c r="L187" s="2505" t="s">
        <v>19</v>
      </c>
      <c r="M187" s="2506"/>
      <c r="N187" s="2384"/>
      <c r="O187" s="1575" t="s">
        <v>371</v>
      </c>
      <c r="P187" s="1576"/>
      <c r="Q187" s="1576"/>
      <c r="R187" s="1576"/>
      <c r="S187" s="1576"/>
      <c r="T187" s="1576"/>
      <c r="U187" s="1576"/>
      <c r="V187" s="1576"/>
      <c r="W187" s="1576"/>
      <c r="X187" s="1576"/>
      <c r="Y187" s="1576"/>
      <c r="Z187" s="1576"/>
      <c r="AA187" s="1576"/>
      <c r="AB187" s="1576"/>
      <c r="AC187" s="1576"/>
      <c r="AD187" s="1576"/>
      <c r="AE187" s="1576"/>
      <c r="AF187" s="2904">
        <v>1</v>
      </c>
      <c r="AG187" s="2905" t="s">
        <v>1025</v>
      </c>
      <c r="AH187" s="2905" t="s">
        <v>1042</v>
      </c>
      <c r="AI187" s="2904"/>
      <c r="AJ187" s="2905"/>
      <c r="AK187" s="2905"/>
      <c r="AL187" s="2386"/>
      <c r="AM187" s="2221"/>
      <c r="AN187" s="2221"/>
      <c r="AO187" s="2221"/>
      <c r="AP187" s="2221"/>
      <c r="AQ187" s="2221"/>
      <c r="AR187" s="2221"/>
      <c r="AS187" s="2221"/>
      <c r="AT187" s="2221"/>
      <c r="AU187" s="2221"/>
      <c r="AV187" s="2221"/>
      <c r="AW187" s="2221"/>
      <c r="AX187" s="2221"/>
      <c r="AY187" s="2221"/>
      <c r="AZ187" s="2221"/>
      <c r="BA187" s="2221"/>
      <c r="BB187" s="2221"/>
      <c r="BC187" s="2221"/>
      <c r="BD187" s="2221"/>
      <c r="BE187" s="2221"/>
      <c r="BF187" s="2221"/>
      <c r="BG187" s="4633"/>
    </row>
    <row customHeight="1" ht="11.25">
      <c r="A188" s="1564" t="s">
        <v>989</v>
      </c>
      <c r="B188" s="1564"/>
      <c r="C188" s="1564"/>
      <c r="D188" s="1558"/>
      <c r="E188" s="1568"/>
      <c r="F188" s="2227"/>
      <c r="G188" s="2228"/>
      <c r="H188" s="2913" t="s">
        <v>1100</v>
      </c>
      <c r="I188" s="2914"/>
      <c r="J188" s="2883"/>
      <c r="K188" s="2915"/>
      <c r="L188" s="2505"/>
      <c r="M188" s="2506"/>
      <c r="N188" s="2906"/>
      <c r="O188" s="2907">
        <v>1</v>
      </c>
      <c r="P188" s="2908" t="s">
        <v>65</v>
      </c>
      <c r="Q188" s="7566" t="s">
        <v>1027</v>
      </c>
      <c r="R188" s="7567" t="s">
        <v>1028</v>
      </c>
      <c r="S188" s="7567" t="s">
        <v>1029</v>
      </c>
      <c r="T188" s="7567" t="s">
        <v>1029</v>
      </c>
      <c r="U188" s="7567" t="s">
        <v>1030</v>
      </c>
      <c r="V188" s="7567" t="s">
        <v>1031</v>
      </c>
      <c r="W188" s="7567" t="s">
        <v>1032</v>
      </c>
      <c r="X188" s="7567" t="s">
        <v>1033</v>
      </c>
      <c r="Y188" s="7567" t="s">
        <v>1034</v>
      </c>
      <c r="Z188" s="1573"/>
      <c r="AA188" s="1574"/>
      <c r="AB188" s="1574"/>
      <c r="AC188" s="1578"/>
      <c r="AD188" s="1578"/>
      <c r="AE188" s="1579"/>
      <c r="AF188" s="2904"/>
      <c r="AG188" s="2905"/>
      <c r="AH188" s="2905"/>
      <c r="AI188" s="2904"/>
      <c r="AJ188" s="2905"/>
      <c r="AK188" s="2905"/>
      <c r="AL188" s="2386"/>
      <c r="AM188" s="2221"/>
      <c r="AN188" s="2221"/>
      <c r="AO188" s="2221"/>
      <c r="AP188" s="2221"/>
      <c r="AQ188" s="2221"/>
      <c r="AR188" s="2221"/>
      <c r="AS188" s="2221"/>
      <c r="AT188" s="2221"/>
      <c r="AU188" s="2221"/>
      <c r="AV188" s="2221"/>
      <c r="AW188" s="2221"/>
      <c r="AX188" s="2221"/>
      <c r="AY188" s="2221"/>
      <c r="AZ188" s="2221"/>
      <c r="BA188" s="2221"/>
      <c r="BB188" s="2221"/>
      <c r="BC188" s="2221"/>
      <c r="BD188" s="2221"/>
      <c r="BE188" s="2221"/>
      <c r="BF188" s="2221"/>
      <c r="BG188" s="4633"/>
    </row>
    <row customHeight="1" ht="11.25">
      <c r="A189" s="1564" t="s">
        <v>989</v>
      </c>
      <c r="B189" s="1564"/>
      <c r="C189" s="1564"/>
      <c r="D189" s="1558"/>
      <c r="E189" s="1568"/>
      <c r="F189" s="2227"/>
      <c r="G189" s="2228"/>
      <c r="H189" s="2913" t="s">
        <v>1100</v>
      </c>
      <c r="I189" s="2914"/>
      <c r="J189" s="2883"/>
      <c r="K189" s="2915"/>
      <c r="L189" s="2505"/>
      <c r="M189" s="2506"/>
      <c r="N189" s="2906"/>
      <c r="O189" s="2907"/>
      <c r="P189" s="2909"/>
      <c r="Q189" s="7566"/>
      <c r="R189" s="2911"/>
      <c r="S189" s="2912"/>
      <c r="T189" s="2911"/>
      <c r="U189" s="2911"/>
      <c r="V189" s="2911"/>
      <c r="W189" s="2911"/>
      <c r="X189" s="2911"/>
      <c r="Y189" s="2911"/>
      <c r="Z189" s="2226"/>
      <c r="AA189" s="2192">
        <v>1</v>
      </c>
      <c r="AB189" s="1577" t="s">
        <v>1063</v>
      </c>
      <c r="AC189" s="1567">
        <v>27482.82627</v>
      </c>
      <c r="AD189" s="1577" t="str">
        <f>AB189</f>
        <v>  За счет платы за технологическое присоединение</v>
      </c>
      <c r="AE189" s="1567"/>
      <c r="AF189" s="2904"/>
      <c r="AG189" s="2905"/>
      <c r="AH189" s="2905"/>
      <c r="AI189" s="2904"/>
      <c r="AJ189" s="2905"/>
      <c r="AK189" s="2905"/>
      <c r="AL189" s="2386"/>
      <c r="AM189" s="2221"/>
      <c r="AN189" s="2221"/>
      <c r="AO189" s="2221"/>
      <c r="AP189" s="2221"/>
      <c r="AQ189" s="2221"/>
      <c r="AR189" s="2221"/>
      <c r="AS189" s="2221"/>
      <c r="AT189" s="2221"/>
      <c r="AU189" s="2221"/>
      <c r="AV189" s="2221"/>
      <c r="AW189" s="2221"/>
      <c r="AX189" s="2221"/>
      <c r="AY189" s="2221"/>
      <c r="AZ189" s="2221"/>
      <c r="BA189" s="2221"/>
      <c r="BB189" s="2221"/>
      <c r="BC189" s="2221"/>
      <c r="BD189" s="2221"/>
      <c r="BE189" s="2221"/>
      <c r="BF189" s="2221"/>
      <c r="BG189" s="4633"/>
    </row>
    <row customHeight="1" ht="11.25">
      <c r="A190" s="1564" t="s">
        <v>989</v>
      </c>
      <c r="B190" s="1564"/>
      <c r="C190" s="1564"/>
      <c r="D190" s="1558"/>
      <c r="E190" s="1568"/>
      <c r="F190" s="2228"/>
      <c r="G190" s="2228"/>
      <c r="H190" s="2228"/>
      <c r="I190" s="2228"/>
      <c r="J190" s="2228"/>
      <c r="K190" s="2228"/>
      <c r="L190" s="2228"/>
      <c r="M190" s="2228"/>
      <c r="N190" s="2228"/>
      <c r="O190" s="2228"/>
      <c r="P190" s="2228"/>
      <c r="Q190" s="2228"/>
      <c r="R190" s="2228"/>
      <c r="S190" s="2228"/>
      <c r="T190" s="2228"/>
      <c r="U190" s="2228"/>
      <c r="V190" s="2228"/>
      <c r="W190" s="2228"/>
      <c r="X190" s="2228"/>
      <c r="Y190" s="2228"/>
      <c r="Z190" s="7559" t="s">
        <v>684</v>
      </c>
      <c r="AA190" s="2212" t="s">
        <v>107</v>
      </c>
      <c r="AB190" s="1577" t="s">
        <v>1035</v>
      </c>
      <c r="AC190" s="1567">
        <v>5496.565254</v>
      </c>
      <c r="AD190" s="1577" t="str">
        <f>AB190</f>
        <v>  Прочие собственные средства</v>
      </c>
      <c r="AE190" s="1567"/>
      <c r="AF190" s="2229"/>
      <c r="AG190" s="2157"/>
      <c r="AH190" s="2157"/>
      <c r="AI190" s="2229"/>
      <c r="AJ190" s="2157"/>
      <c r="AK190" s="2385"/>
      <c r="AL190" s="2386"/>
      <c r="AM190" s="2221"/>
      <c r="AN190" s="2221"/>
      <c r="AO190" s="2221"/>
      <c r="AP190" s="2221"/>
      <c r="AQ190" s="2221"/>
      <c r="AR190" s="2221"/>
      <c r="AS190" s="2221"/>
      <c r="AT190" s="2221"/>
      <c r="AU190" s="2221"/>
      <c r="AV190" s="2221"/>
      <c r="AW190" s="2221"/>
      <c r="AX190" s="2221"/>
      <c r="AY190" s="2221"/>
      <c r="AZ190" s="2221"/>
      <c r="BA190" s="2221"/>
      <c r="BB190" s="2221"/>
      <c r="BC190" s="2221"/>
      <c r="BD190" s="2221"/>
      <c r="BE190" s="2221"/>
      <c r="BF190" s="2221"/>
      <c r="BG190" s="7564"/>
    </row>
    <row customHeight="1" ht="11.25">
      <c r="A191" s="1564" t="s">
        <v>989</v>
      </c>
      <c r="B191" s="1564"/>
      <c r="C191" s="1564"/>
      <c r="D191" s="1558"/>
      <c r="E191" s="1568"/>
      <c r="F191" s="2227"/>
      <c r="G191" s="2228"/>
      <c r="H191" s="2913" t="s">
        <v>1100</v>
      </c>
      <c r="I191" s="2914"/>
      <c r="J191" s="2883"/>
      <c r="K191" s="2915"/>
      <c r="L191" s="2505"/>
      <c r="M191" s="2506"/>
      <c r="N191" s="2906"/>
      <c r="O191" s="2907"/>
      <c r="P191" s="2910"/>
      <c r="Q191" s="7566"/>
      <c r="R191" s="2911"/>
      <c r="S191" s="2912"/>
      <c r="T191" s="2911"/>
      <c r="U191" s="2911"/>
      <c r="V191" s="2911"/>
      <c r="W191" s="2911"/>
      <c r="X191" s="2911"/>
      <c r="Y191" s="2911"/>
      <c r="Z191" s="1573"/>
      <c r="AA191" s="1574"/>
      <c r="AB191" s="1639" t="s">
        <v>1036</v>
      </c>
      <c r="AC191" s="1578"/>
      <c r="AD191" s="1578"/>
      <c r="AE191" s="1580"/>
      <c r="AF191" s="2904"/>
      <c r="AG191" s="2905"/>
      <c r="AH191" s="2905"/>
      <c r="AI191" s="2904"/>
      <c r="AJ191" s="2905"/>
      <c r="AK191" s="2905"/>
      <c r="AL191" s="2386"/>
      <c r="AM191" s="2221"/>
      <c r="AN191" s="2221"/>
      <c r="AO191" s="2221"/>
      <c r="AP191" s="2221"/>
      <c r="AQ191" s="2221"/>
      <c r="AR191" s="2221"/>
      <c r="AS191" s="2221"/>
      <c r="AT191" s="2221"/>
      <c r="AU191" s="2221"/>
      <c r="AV191" s="2221"/>
      <c r="AW191" s="2221"/>
      <c r="AX191" s="2221"/>
      <c r="AY191" s="2221"/>
      <c r="AZ191" s="2221"/>
      <c r="BA191" s="2221"/>
      <c r="BB191" s="2221"/>
      <c r="BC191" s="2221"/>
      <c r="BD191" s="2221"/>
      <c r="BE191" s="2221"/>
      <c r="BF191" s="2221"/>
      <c r="BG191" s="4633"/>
    </row>
    <row customHeight="1" ht="11.25">
      <c r="A192" s="1564" t="s">
        <v>989</v>
      </c>
      <c r="B192" s="1564"/>
      <c r="C192" s="1564"/>
      <c r="D192" s="1558"/>
      <c r="E192" s="1568"/>
      <c r="F192" s="2227"/>
      <c r="G192" s="2228"/>
      <c r="H192" s="2913" t="s">
        <v>1100</v>
      </c>
      <c r="I192" s="2914"/>
      <c r="J192" s="2883"/>
      <c r="K192" s="2915"/>
      <c r="L192" s="2505"/>
      <c r="M192" s="2506"/>
      <c r="N192" s="1573"/>
      <c r="O192" s="1574"/>
      <c r="P192" s="1566" t="s">
        <v>1037</v>
      </c>
      <c r="Q192" s="1574"/>
      <c r="R192" s="1574"/>
      <c r="S192" s="1574"/>
      <c r="T192" s="1574"/>
      <c r="U192" s="1574"/>
      <c r="V192" s="1574"/>
      <c r="W192" s="1574"/>
      <c r="X192" s="1574"/>
      <c r="Y192" s="1574"/>
      <c r="Z192" s="1574"/>
      <c r="AA192" s="1574"/>
      <c r="AB192" s="1574"/>
      <c r="AC192" s="1574"/>
      <c r="AD192" s="1574"/>
      <c r="AE192" s="1581"/>
      <c r="AF192" s="2904"/>
      <c r="AG192" s="2905"/>
      <c r="AH192" s="2905"/>
      <c r="AI192" s="2904"/>
      <c r="AJ192" s="2905"/>
      <c r="AK192" s="2905"/>
      <c r="AL192" s="2386"/>
      <c r="AM192" s="2221"/>
      <c r="AN192" s="2221"/>
      <c r="AO192" s="2221"/>
      <c r="AP192" s="2221"/>
      <c r="AQ192" s="2221"/>
      <c r="AR192" s="2221"/>
      <c r="AS192" s="2221"/>
      <c r="AT192" s="2221"/>
      <c r="AU192" s="2221"/>
      <c r="AV192" s="2221"/>
      <c r="AW192" s="2221"/>
      <c r="AX192" s="2221"/>
      <c r="AY192" s="2221"/>
      <c r="AZ192" s="2221"/>
      <c r="BA192" s="2221"/>
      <c r="BB192" s="2221"/>
      <c r="BC192" s="2221"/>
      <c r="BD192" s="2221"/>
      <c r="BE192" s="2221"/>
      <c r="BF192" s="2221"/>
      <c r="BG192" s="4633"/>
    </row>
    <row customHeight="1" ht="11.25">
      <c r="A193" s="1564" t="s">
        <v>989</v>
      </c>
      <c r="B193" s="1564" t="s">
        <v>1068</v>
      </c>
      <c r="C193" s="1564"/>
      <c r="D193" s="1558"/>
      <c r="E193" s="1568"/>
      <c r="F193" s="2227"/>
      <c r="G193" s="4617" t="s">
        <v>684</v>
      </c>
      <c r="H193" s="2913" t="s">
        <v>1104</v>
      </c>
      <c r="I193" s="2914" t="s">
        <v>1070</v>
      </c>
      <c r="J193" s="2883" t="s">
        <v>1074</v>
      </c>
      <c r="K193" s="2915" t="s">
        <v>1105</v>
      </c>
      <c r="L193" s="2505" t="s">
        <v>19</v>
      </c>
      <c r="M193" s="2506"/>
      <c r="N193" s="2384"/>
      <c r="O193" s="1575" t="s">
        <v>371</v>
      </c>
      <c r="P193" s="1576"/>
      <c r="Q193" s="1576"/>
      <c r="R193" s="1576"/>
      <c r="S193" s="1576"/>
      <c r="T193" s="1576"/>
      <c r="U193" s="1576"/>
      <c r="V193" s="1576"/>
      <c r="W193" s="1576"/>
      <c r="X193" s="1576"/>
      <c r="Y193" s="1576"/>
      <c r="Z193" s="1576"/>
      <c r="AA193" s="1576"/>
      <c r="AB193" s="1576"/>
      <c r="AC193" s="1576"/>
      <c r="AD193" s="1576"/>
      <c r="AE193" s="1576"/>
      <c r="AF193" s="2904">
        <v>1</v>
      </c>
      <c r="AG193" s="2905" t="s">
        <v>1025</v>
      </c>
      <c r="AH193" s="2905" t="s">
        <v>1042</v>
      </c>
      <c r="AI193" s="2904"/>
      <c r="AJ193" s="2905"/>
      <c r="AK193" s="2905"/>
      <c r="AL193" s="2386"/>
      <c r="AM193" s="2221"/>
      <c r="AN193" s="2221"/>
      <c r="AO193" s="2221"/>
      <c r="AP193" s="2221"/>
      <c r="AQ193" s="2221"/>
      <c r="AR193" s="2221"/>
      <c r="AS193" s="2221"/>
      <c r="AT193" s="2221"/>
      <c r="AU193" s="2221"/>
      <c r="AV193" s="2221"/>
      <c r="AW193" s="2221"/>
      <c r="AX193" s="2221"/>
      <c r="AY193" s="2221"/>
      <c r="AZ193" s="2221"/>
      <c r="BA193" s="2221"/>
      <c r="BB193" s="2221"/>
      <c r="BC193" s="2221"/>
      <c r="BD193" s="2221"/>
      <c r="BE193" s="2221"/>
      <c r="BF193" s="2221"/>
      <c r="BG193" s="4633"/>
    </row>
    <row customHeight="1" ht="11.25">
      <c r="A194" s="1564" t="s">
        <v>989</v>
      </c>
      <c r="B194" s="1564"/>
      <c r="C194" s="1564"/>
      <c r="D194" s="1558"/>
      <c r="E194" s="1568"/>
      <c r="F194" s="2227"/>
      <c r="G194" s="2228"/>
      <c r="H194" s="2913" t="s">
        <v>1102</v>
      </c>
      <c r="I194" s="2914"/>
      <c r="J194" s="2883"/>
      <c r="K194" s="2915"/>
      <c r="L194" s="2505"/>
      <c r="M194" s="2506"/>
      <c r="N194" s="2906"/>
      <c r="O194" s="2907">
        <v>1</v>
      </c>
      <c r="P194" s="2908" t="s">
        <v>65</v>
      </c>
      <c r="Q194" s="7566" t="s">
        <v>1027</v>
      </c>
      <c r="R194" s="7567" t="s">
        <v>1028</v>
      </c>
      <c r="S194" s="7567" t="s">
        <v>1029</v>
      </c>
      <c r="T194" s="7567" t="s">
        <v>1029</v>
      </c>
      <c r="U194" s="7567" t="s">
        <v>1030</v>
      </c>
      <c r="V194" s="7567" t="s">
        <v>1031</v>
      </c>
      <c r="W194" s="7567" t="s">
        <v>1032</v>
      </c>
      <c r="X194" s="7567" t="s">
        <v>1033</v>
      </c>
      <c r="Y194" s="7567" t="s">
        <v>1034</v>
      </c>
      <c r="Z194" s="1573"/>
      <c r="AA194" s="1574"/>
      <c r="AB194" s="1574"/>
      <c r="AC194" s="1578"/>
      <c r="AD194" s="1578"/>
      <c r="AE194" s="1579"/>
      <c r="AF194" s="2904"/>
      <c r="AG194" s="2905"/>
      <c r="AH194" s="2905"/>
      <c r="AI194" s="2904"/>
      <c r="AJ194" s="2905"/>
      <c r="AK194" s="2905"/>
      <c r="AL194" s="2386"/>
      <c r="AM194" s="2221"/>
      <c r="AN194" s="2221"/>
      <c r="AO194" s="2221"/>
      <c r="AP194" s="2221"/>
      <c r="AQ194" s="2221"/>
      <c r="AR194" s="2221"/>
      <c r="AS194" s="2221"/>
      <c r="AT194" s="2221"/>
      <c r="AU194" s="2221"/>
      <c r="AV194" s="2221"/>
      <c r="AW194" s="2221"/>
      <c r="AX194" s="2221"/>
      <c r="AY194" s="2221"/>
      <c r="AZ194" s="2221"/>
      <c r="BA194" s="2221"/>
      <c r="BB194" s="2221"/>
      <c r="BC194" s="2221"/>
      <c r="BD194" s="2221"/>
      <c r="BE194" s="2221"/>
      <c r="BF194" s="2221"/>
      <c r="BG194" s="4633"/>
    </row>
    <row customHeight="1" ht="11.25">
      <c r="A195" s="1564" t="s">
        <v>989</v>
      </c>
      <c r="B195" s="1564"/>
      <c r="C195" s="1564"/>
      <c r="D195" s="1558"/>
      <c r="E195" s="1568"/>
      <c r="F195" s="2227"/>
      <c r="G195" s="2228"/>
      <c r="H195" s="2913" t="s">
        <v>1102</v>
      </c>
      <c r="I195" s="2914"/>
      <c r="J195" s="2883"/>
      <c r="K195" s="2915"/>
      <c r="L195" s="2505"/>
      <c r="M195" s="2506"/>
      <c r="N195" s="2906"/>
      <c r="O195" s="2907"/>
      <c r="P195" s="2909"/>
      <c r="Q195" s="7566"/>
      <c r="R195" s="2911"/>
      <c r="S195" s="2912"/>
      <c r="T195" s="2911"/>
      <c r="U195" s="2911"/>
      <c r="V195" s="2911"/>
      <c r="W195" s="2911"/>
      <c r="X195" s="2911"/>
      <c r="Y195" s="2911"/>
      <c r="Z195" s="2226"/>
      <c r="AA195" s="2192">
        <v>1</v>
      </c>
      <c r="AB195" s="1577" t="s">
        <v>1063</v>
      </c>
      <c r="AC195" s="1567">
        <v>1482.35904</v>
      </c>
      <c r="AD195" s="1577" t="str">
        <f>AB195</f>
        <v>  За счет платы за технологическое присоединение</v>
      </c>
      <c r="AE195" s="1567"/>
      <c r="AF195" s="2904"/>
      <c r="AG195" s="2905"/>
      <c r="AH195" s="2905"/>
      <c r="AI195" s="2904"/>
      <c r="AJ195" s="2905"/>
      <c r="AK195" s="2905"/>
      <c r="AL195" s="2386"/>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1"/>
      <c r="BF195" s="2221"/>
      <c r="BG195" s="4633"/>
    </row>
    <row customHeight="1" ht="11.25">
      <c r="A196" s="1564" t="s">
        <v>989</v>
      </c>
      <c r="B196" s="1564"/>
      <c r="C196" s="1564"/>
      <c r="D196" s="1558"/>
      <c r="E196" s="1568"/>
      <c r="F196" s="2228"/>
      <c r="G196" s="2228"/>
      <c r="H196" s="2228"/>
      <c r="I196" s="2228"/>
      <c r="J196" s="2228"/>
      <c r="K196" s="2228"/>
      <c r="L196" s="2228"/>
      <c r="M196" s="2228"/>
      <c r="N196" s="2228"/>
      <c r="O196" s="2228"/>
      <c r="P196" s="2228"/>
      <c r="Q196" s="2228"/>
      <c r="R196" s="2228"/>
      <c r="S196" s="2228"/>
      <c r="T196" s="2228"/>
      <c r="U196" s="2228"/>
      <c r="V196" s="2228"/>
      <c r="W196" s="2228"/>
      <c r="X196" s="2228"/>
      <c r="Y196" s="2228"/>
      <c r="Z196" s="7559" t="s">
        <v>684</v>
      </c>
      <c r="AA196" s="2212" t="s">
        <v>107</v>
      </c>
      <c r="AB196" s="1577" t="s">
        <v>1035</v>
      </c>
      <c r="AC196" s="1567">
        <v>296.471808</v>
      </c>
      <c r="AD196" s="1577" t="str">
        <f>AB196</f>
        <v>  Прочие собственные средства</v>
      </c>
      <c r="AE196" s="1567"/>
      <c r="AF196" s="2229"/>
      <c r="AG196" s="2157"/>
      <c r="AH196" s="2157"/>
      <c r="AI196" s="2229"/>
      <c r="AJ196" s="2157"/>
      <c r="AK196" s="2385"/>
      <c r="AL196" s="2386"/>
      <c r="AM196" s="2221"/>
      <c r="AN196" s="2221"/>
      <c r="AO196" s="2221"/>
      <c r="AP196" s="2221"/>
      <c r="AQ196" s="2221"/>
      <c r="AR196" s="2221"/>
      <c r="AS196" s="2221"/>
      <c r="AT196" s="2221"/>
      <c r="AU196" s="2221"/>
      <c r="AV196" s="2221"/>
      <c r="AW196" s="2221"/>
      <c r="AX196" s="2221"/>
      <c r="AY196" s="2221"/>
      <c r="AZ196" s="2221"/>
      <c r="BA196" s="2221"/>
      <c r="BB196" s="2221"/>
      <c r="BC196" s="2221"/>
      <c r="BD196" s="2221"/>
      <c r="BE196" s="2221"/>
      <c r="BF196" s="2221"/>
      <c r="BG196" s="7564"/>
    </row>
    <row customHeight="1" ht="11.25">
      <c r="A197" s="1564" t="s">
        <v>989</v>
      </c>
      <c r="B197" s="1564"/>
      <c r="C197" s="1564"/>
      <c r="D197" s="1558"/>
      <c r="E197" s="1568"/>
      <c r="F197" s="2227"/>
      <c r="G197" s="2228"/>
      <c r="H197" s="2913" t="s">
        <v>1102</v>
      </c>
      <c r="I197" s="2914"/>
      <c r="J197" s="2883"/>
      <c r="K197" s="2915"/>
      <c r="L197" s="2505"/>
      <c r="M197" s="2506"/>
      <c r="N197" s="2906"/>
      <c r="O197" s="2907"/>
      <c r="P197" s="2910"/>
      <c r="Q197" s="7566"/>
      <c r="R197" s="2911"/>
      <c r="S197" s="2912"/>
      <c r="T197" s="2911"/>
      <c r="U197" s="2911"/>
      <c r="V197" s="2911"/>
      <c r="W197" s="2911"/>
      <c r="X197" s="2911"/>
      <c r="Y197" s="2911"/>
      <c r="Z197" s="1573"/>
      <c r="AA197" s="1574"/>
      <c r="AB197" s="1639" t="s">
        <v>1036</v>
      </c>
      <c r="AC197" s="1578"/>
      <c r="AD197" s="1578"/>
      <c r="AE197" s="1580"/>
      <c r="AF197" s="2904"/>
      <c r="AG197" s="2905"/>
      <c r="AH197" s="2905"/>
      <c r="AI197" s="2904"/>
      <c r="AJ197" s="2905"/>
      <c r="AK197" s="2905"/>
      <c r="AL197" s="2386"/>
      <c r="AM197" s="2221"/>
      <c r="AN197" s="2221"/>
      <c r="AO197" s="2221"/>
      <c r="AP197" s="2221"/>
      <c r="AQ197" s="2221"/>
      <c r="AR197" s="2221"/>
      <c r="AS197" s="2221"/>
      <c r="AT197" s="2221"/>
      <c r="AU197" s="2221"/>
      <c r="AV197" s="2221"/>
      <c r="AW197" s="2221"/>
      <c r="AX197" s="2221"/>
      <c r="AY197" s="2221"/>
      <c r="AZ197" s="2221"/>
      <c r="BA197" s="2221"/>
      <c r="BB197" s="2221"/>
      <c r="BC197" s="2221"/>
      <c r="BD197" s="2221"/>
      <c r="BE197" s="2221"/>
      <c r="BF197" s="2221"/>
      <c r="BG197" s="4633"/>
    </row>
    <row customHeight="1" ht="11.25">
      <c r="A198" s="1564" t="s">
        <v>989</v>
      </c>
      <c r="B198" s="1564"/>
      <c r="C198" s="1564"/>
      <c r="D198" s="1558"/>
      <c r="E198" s="1568"/>
      <c r="F198" s="2227"/>
      <c r="G198" s="2228"/>
      <c r="H198" s="2913" t="s">
        <v>1102</v>
      </c>
      <c r="I198" s="2914"/>
      <c r="J198" s="2883"/>
      <c r="K198" s="2915"/>
      <c r="L198" s="2505"/>
      <c r="M198" s="2506"/>
      <c r="N198" s="1573"/>
      <c r="O198" s="1574"/>
      <c r="P198" s="1566" t="s">
        <v>1037</v>
      </c>
      <c r="Q198" s="1574"/>
      <c r="R198" s="1574"/>
      <c r="S198" s="1574"/>
      <c r="T198" s="1574"/>
      <c r="U198" s="1574"/>
      <c r="V198" s="1574"/>
      <c r="W198" s="1574"/>
      <c r="X198" s="1574"/>
      <c r="Y198" s="1574"/>
      <c r="Z198" s="1574"/>
      <c r="AA198" s="1574"/>
      <c r="AB198" s="1574"/>
      <c r="AC198" s="1574"/>
      <c r="AD198" s="1574"/>
      <c r="AE198" s="1581"/>
      <c r="AF198" s="2904"/>
      <c r="AG198" s="2905"/>
      <c r="AH198" s="2905"/>
      <c r="AI198" s="2904"/>
      <c r="AJ198" s="2905"/>
      <c r="AK198" s="2905"/>
      <c r="AL198" s="2386"/>
      <c r="AM198" s="2221"/>
      <c r="AN198" s="2221"/>
      <c r="AO198" s="2221"/>
      <c r="AP198" s="2221"/>
      <c r="AQ198" s="2221"/>
      <c r="AR198" s="2221"/>
      <c r="AS198" s="2221"/>
      <c r="AT198" s="2221"/>
      <c r="AU198" s="2221"/>
      <c r="AV198" s="2221"/>
      <c r="AW198" s="2221"/>
      <c r="AX198" s="2221"/>
      <c r="AY198" s="2221"/>
      <c r="AZ198" s="2221"/>
      <c r="BA198" s="2221"/>
      <c r="BB198" s="2221"/>
      <c r="BC198" s="2221"/>
      <c r="BD198" s="2221"/>
      <c r="BE198" s="2221"/>
      <c r="BF198" s="2221"/>
      <c r="BG198" s="4633"/>
    </row>
    <row customHeight="1" ht="11.25">
      <c r="A199" s="1564" t="s">
        <v>989</v>
      </c>
      <c r="B199" s="1564" t="s">
        <v>1068</v>
      </c>
      <c r="C199" s="1564"/>
      <c r="D199" s="1558"/>
      <c r="E199" s="1568"/>
      <c r="F199" s="2227"/>
      <c r="G199" s="4617" t="s">
        <v>684</v>
      </c>
      <c r="H199" s="2913" t="s">
        <v>1106</v>
      </c>
      <c r="I199" s="2914" t="s">
        <v>1070</v>
      </c>
      <c r="J199" s="2883" t="s">
        <v>1074</v>
      </c>
      <c r="K199" s="2915" t="s">
        <v>1107</v>
      </c>
      <c r="L199" s="2505" t="s">
        <v>19</v>
      </c>
      <c r="M199" s="2506"/>
      <c r="N199" s="2384"/>
      <c r="O199" s="1575" t="s">
        <v>371</v>
      </c>
      <c r="P199" s="1576"/>
      <c r="Q199" s="1576"/>
      <c r="R199" s="1576"/>
      <c r="S199" s="1576"/>
      <c r="T199" s="1576"/>
      <c r="U199" s="1576"/>
      <c r="V199" s="1576"/>
      <c r="W199" s="1576"/>
      <c r="X199" s="1576"/>
      <c r="Y199" s="1576"/>
      <c r="Z199" s="1576"/>
      <c r="AA199" s="1576"/>
      <c r="AB199" s="1576"/>
      <c r="AC199" s="1576"/>
      <c r="AD199" s="1576"/>
      <c r="AE199" s="1576"/>
      <c r="AF199" s="2904">
        <v>1</v>
      </c>
      <c r="AG199" s="2905" t="s">
        <v>1025</v>
      </c>
      <c r="AH199" s="2905" t="s">
        <v>1042</v>
      </c>
      <c r="AI199" s="2904"/>
      <c r="AJ199" s="2905"/>
      <c r="AK199" s="2905"/>
      <c r="AL199" s="2386"/>
      <c r="AM199" s="2221"/>
      <c r="AN199" s="2221"/>
      <c r="AO199" s="2221"/>
      <c r="AP199" s="2221"/>
      <c r="AQ199" s="2221"/>
      <c r="AR199" s="2221"/>
      <c r="AS199" s="2221"/>
      <c r="AT199" s="2221"/>
      <c r="AU199" s="2221"/>
      <c r="AV199" s="2221"/>
      <c r="AW199" s="2221"/>
      <c r="AX199" s="2221"/>
      <c r="AY199" s="2221"/>
      <c r="AZ199" s="2221"/>
      <c r="BA199" s="2221"/>
      <c r="BB199" s="2221"/>
      <c r="BC199" s="2221"/>
      <c r="BD199" s="2221"/>
      <c r="BE199" s="2221"/>
      <c r="BF199" s="2221"/>
      <c r="BG199" s="4633"/>
    </row>
    <row customHeight="1" ht="11.25">
      <c r="A200" s="1564" t="s">
        <v>989</v>
      </c>
      <c r="B200" s="1564"/>
      <c r="C200" s="1564"/>
      <c r="D200" s="1558"/>
      <c r="E200" s="1568"/>
      <c r="F200" s="2227"/>
      <c r="G200" s="2228"/>
      <c r="H200" s="2913" t="s">
        <v>1104</v>
      </c>
      <c r="I200" s="2914"/>
      <c r="J200" s="2883"/>
      <c r="K200" s="2915"/>
      <c r="L200" s="2505"/>
      <c r="M200" s="2506"/>
      <c r="N200" s="2906"/>
      <c r="O200" s="2907">
        <v>1</v>
      </c>
      <c r="P200" s="2908" t="s">
        <v>65</v>
      </c>
      <c r="Q200" s="7566" t="s">
        <v>1027</v>
      </c>
      <c r="R200" s="7567" t="s">
        <v>1028</v>
      </c>
      <c r="S200" s="7567" t="s">
        <v>1029</v>
      </c>
      <c r="T200" s="7567" t="s">
        <v>1029</v>
      </c>
      <c r="U200" s="7567" t="s">
        <v>1030</v>
      </c>
      <c r="V200" s="7567" t="s">
        <v>1031</v>
      </c>
      <c r="W200" s="7567" t="s">
        <v>1032</v>
      </c>
      <c r="X200" s="7567" t="s">
        <v>1033</v>
      </c>
      <c r="Y200" s="7567" t="s">
        <v>1034</v>
      </c>
      <c r="Z200" s="1573"/>
      <c r="AA200" s="1574"/>
      <c r="AB200" s="1574"/>
      <c r="AC200" s="1578"/>
      <c r="AD200" s="1578"/>
      <c r="AE200" s="1579"/>
      <c r="AF200" s="2904"/>
      <c r="AG200" s="2905"/>
      <c r="AH200" s="2905"/>
      <c r="AI200" s="2904"/>
      <c r="AJ200" s="2905"/>
      <c r="AK200" s="2905"/>
      <c r="AL200" s="2386"/>
      <c r="AM200" s="2221"/>
      <c r="AN200" s="2221"/>
      <c r="AO200" s="2221"/>
      <c r="AP200" s="2221"/>
      <c r="AQ200" s="2221"/>
      <c r="AR200" s="2221"/>
      <c r="AS200" s="2221"/>
      <c r="AT200" s="2221"/>
      <c r="AU200" s="2221"/>
      <c r="AV200" s="2221"/>
      <c r="AW200" s="2221"/>
      <c r="AX200" s="2221"/>
      <c r="AY200" s="2221"/>
      <c r="AZ200" s="2221"/>
      <c r="BA200" s="2221"/>
      <c r="BB200" s="2221"/>
      <c r="BC200" s="2221"/>
      <c r="BD200" s="2221"/>
      <c r="BE200" s="2221"/>
      <c r="BF200" s="2221"/>
      <c r="BG200" s="4633"/>
    </row>
    <row customHeight="1" ht="11.25">
      <c r="A201" s="1564" t="s">
        <v>989</v>
      </c>
      <c r="B201" s="1564"/>
      <c r="C201" s="1564"/>
      <c r="D201" s="1558"/>
      <c r="E201" s="1568"/>
      <c r="F201" s="2227"/>
      <c r="G201" s="2228"/>
      <c r="H201" s="2913" t="s">
        <v>1104</v>
      </c>
      <c r="I201" s="2914"/>
      <c r="J201" s="2883"/>
      <c r="K201" s="2915"/>
      <c r="L201" s="2505"/>
      <c r="M201" s="2506"/>
      <c r="N201" s="2906"/>
      <c r="O201" s="2907"/>
      <c r="P201" s="2909"/>
      <c r="Q201" s="7566"/>
      <c r="R201" s="2911"/>
      <c r="S201" s="2912"/>
      <c r="T201" s="2911"/>
      <c r="U201" s="2911"/>
      <c r="V201" s="2911"/>
      <c r="W201" s="2911"/>
      <c r="X201" s="2911"/>
      <c r="Y201" s="2911"/>
      <c r="Z201" s="2226"/>
      <c r="AA201" s="2192">
        <v>1</v>
      </c>
      <c r="AB201" s="1577" t="s">
        <v>1063</v>
      </c>
      <c r="AC201" s="1567">
        <v>18173.55005</v>
      </c>
      <c r="AD201" s="1577" t="str">
        <f>AB201</f>
        <v>  За счет платы за технологическое присоединение</v>
      </c>
      <c r="AE201" s="1567"/>
      <c r="AF201" s="2904"/>
      <c r="AG201" s="2905"/>
      <c r="AH201" s="2905"/>
      <c r="AI201" s="2904"/>
      <c r="AJ201" s="2905"/>
      <c r="AK201" s="2905"/>
      <c r="AL201" s="2386"/>
      <c r="AM201" s="2221"/>
      <c r="AN201" s="2221"/>
      <c r="AO201" s="2221"/>
      <c r="AP201" s="2221"/>
      <c r="AQ201" s="2221"/>
      <c r="AR201" s="2221"/>
      <c r="AS201" s="2221"/>
      <c r="AT201" s="2221"/>
      <c r="AU201" s="2221"/>
      <c r="AV201" s="2221"/>
      <c r="AW201" s="2221"/>
      <c r="AX201" s="2221"/>
      <c r="AY201" s="2221"/>
      <c r="AZ201" s="2221"/>
      <c r="BA201" s="2221"/>
      <c r="BB201" s="2221"/>
      <c r="BC201" s="2221"/>
      <c r="BD201" s="2221"/>
      <c r="BE201" s="2221"/>
      <c r="BF201" s="2221"/>
      <c r="BG201" s="4633"/>
    </row>
    <row customHeight="1" ht="11.25">
      <c r="A202" s="1564" t="s">
        <v>989</v>
      </c>
      <c r="B202" s="1564"/>
      <c r="C202" s="1564"/>
      <c r="D202" s="1558"/>
      <c r="E202" s="1568"/>
      <c r="F202" s="2228"/>
      <c r="G202" s="2228"/>
      <c r="H202" s="2228"/>
      <c r="I202" s="2228"/>
      <c r="J202" s="2228"/>
      <c r="K202" s="2228"/>
      <c r="L202" s="2228"/>
      <c r="M202" s="2228"/>
      <c r="N202" s="2228"/>
      <c r="O202" s="2228"/>
      <c r="P202" s="2228"/>
      <c r="Q202" s="2228"/>
      <c r="R202" s="2228"/>
      <c r="S202" s="2228"/>
      <c r="T202" s="2228"/>
      <c r="U202" s="2228"/>
      <c r="V202" s="2228"/>
      <c r="W202" s="2228"/>
      <c r="X202" s="2228"/>
      <c r="Y202" s="2228"/>
      <c r="Z202" s="7559" t="s">
        <v>684</v>
      </c>
      <c r="AA202" s="2212" t="s">
        <v>107</v>
      </c>
      <c r="AB202" s="1577" t="s">
        <v>1035</v>
      </c>
      <c r="AC202" s="1567">
        <v>3634.71001</v>
      </c>
      <c r="AD202" s="1577" t="str">
        <f>AB202</f>
        <v>  Прочие собственные средства</v>
      </c>
      <c r="AE202" s="1567"/>
      <c r="AF202" s="2229"/>
      <c r="AG202" s="2157"/>
      <c r="AH202" s="2157"/>
      <c r="AI202" s="2229"/>
      <c r="AJ202" s="2157"/>
      <c r="AK202" s="2385"/>
      <c r="AL202" s="2386"/>
      <c r="AM202" s="2221"/>
      <c r="AN202" s="2221"/>
      <c r="AO202" s="2221"/>
      <c r="AP202" s="2221"/>
      <c r="AQ202" s="2221"/>
      <c r="AR202" s="2221"/>
      <c r="AS202" s="2221"/>
      <c r="AT202" s="2221"/>
      <c r="AU202" s="2221"/>
      <c r="AV202" s="2221"/>
      <c r="AW202" s="2221"/>
      <c r="AX202" s="2221"/>
      <c r="AY202" s="2221"/>
      <c r="AZ202" s="2221"/>
      <c r="BA202" s="2221"/>
      <c r="BB202" s="2221"/>
      <c r="BC202" s="2221"/>
      <c r="BD202" s="2221"/>
      <c r="BE202" s="2221"/>
      <c r="BF202" s="2221"/>
      <c r="BG202" s="7564"/>
    </row>
    <row customHeight="1" ht="11.25">
      <c r="A203" s="1564" t="s">
        <v>989</v>
      </c>
      <c r="B203" s="1564"/>
      <c r="C203" s="1564"/>
      <c r="D203" s="1558"/>
      <c r="E203" s="1568"/>
      <c r="F203" s="2227"/>
      <c r="G203" s="2228"/>
      <c r="H203" s="2913" t="s">
        <v>1104</v>
      </c>
      <c r="I203" s="2914"/>
      <c r="J203" s="2883"/>
      <c r="K203" s="2915"/>
      <c r="L203" s="2505"/>
      <c r="M203" s="2506"/>
      <c r="N203" s="2906"/>
      <c r="O203" s="2907"/>
      <c r="P203" s="2910"/>
      <c r="Q203" s="7566"/>
      <c r="R203" s="2911"/>
      <c r="S203" s="2912"/>
      <c r="T203" s="2911"/>
      <c r="U203" s="2911"/>
      <c r="V203" s="2911"/>
      <c r="W203" s="2911"/>
      <c r="X203" s="2911"/>
      <c r="Y203" s="2911"/>
      <c r="Z203" s="1573"/>
      <c r="AA203" s="1574"/>
      <c r="AB203" s="1639" t="s">
        <v>1036</v>
      </c>
      <c r="AC203" s="1578"/>
      <c r="AD203" s="1578"/>
      <c r="AE203" s="1580"/>
      <c r="AF203" s="2904"/>
      <c r="AG203" s="2905"/>
      <c r="AH203" s="2905"/>
      <c r="AI203" s="2904"/>
      <c r="AJ203" s="2905"/>
      <c r="AK203" s="2905"/>
      <c r="AL203" s="2386"/>
      <c r="AM203" s="2221"/>
      <c r="AN203" s="2221"/>
      <c r="AO203" s="2221"/>
      <c r="AP203" s="2221"/>
      <c r="AQ203" s="2221"/>
      <c r="AR203" s="2221"/>
      <c r="AS203" s="2221"/>
      <c r="AT203" s="2221"/>
      <c r="AU203" s="2221"/>
      <c r="AV203" s="2221"/>
      <c r="AW203" s="2221"/>
      <c r="AX203" s="2221"/>
      <c r="AY203" s="2221"/>
      <c r="AZ203" s="2221"/>
      <c r="BA203" s="2221"/>
      <c r="BB203" s="2221"/>
      <c r="BC203" s="2221"/>
      <c r="BD203" s="2221"/>
      <c r="BE203" s="2221"/>
      <c r="BF203" s="2221"/>
      <c r="BG203" s="4633"/>
    </row>
    <row customHeight="1" ht="11.25">
      <c r="A204" s="1564" t="s">
        <v>989</v>
      </c>
      <c r="B204" s="1564"/>
      <c r="C204" s="1564"/>
      <c r="D204" s="1558"/>
      <c r="E204" s="1568"/>
      <c r="F204" s="2227"/>
      <c r="G204" s="2228"/>
      <c r="H204" s="2913" t="s">
        <v>1104</v>
      </c>
      <c r="I204" s="2914"/>
      <c r="J204" s="2883"/>
      <c r="K204" s="2915"/>
      <c r="L204" s="2505"/>
      <c r="M204" s="2506"/>
      <c r="N204" s="1573"/>
      <c r="O204" s="1574"/>
      <c r="P204" s="1566" t="s">
        <v>1037</v>
      </c>
      <c r="Q204" s="1574"/>
      <c r="R204" s="1574"/>
      <c r="S204" s="1574"/>
      <c r="T204" s="1574"/>
      <c r="U204" s="1574"/>
      <c r="V204" s="1574"/>
      <c r="W204" s="1574"/>
      <c r="X204" s="1574"/>
      <c r="Y204" s="1574"/>
      <c r="Z204" s="1574"/>
      <c r="AA204" s="1574"/>
      <c r="AB204" s="1574"/>
      <c r="AC204" s="1574"/>
      <c r="AD204" s="1574"/>
      <c r="AE204" s="1581"/>
      <c r="AF204" s="2904"/>
      <c r="AG204" s="2905"/>
      <c r="AH204" s="2905"/>
      <c r="AI204" s="2904"/>
      <c r="AJ204" s="2905"/>
      <c r="AK204" s="2905"/>
      <c r="AL204" s="2386"/>
      <c r="AM204" s="2221"/>
      <c r="AN204" s="2221"/>
      <c r="AO204" s="2221"/>
      <c r="AP204" s="2221"/>
      <c r="AQ204" s="2221"/>
      <c r="AR204" s="2221"/>
      <c r="AS204" s="2221"/>
      <c r="AT204" s="2221"/>
      <c r="AU204" s="2221"/>
      <c r="AV204" s="2221"/>
      <c r="AW204" s="2221"/>
      <c r="AX204" s="2221"/>
      <c r="AY204" s="2221"/>
      <c r="AZ204" s="2221"/>
      <c r="BA204" s="2221"/>
      <c r="BB204" s="2221"/>
      <c r="BC204" s="2221"/>
      <c r="BD204" s="2221"/>
      <c r="BE204" s="2221"/>
      <c r="BF204" s="2221"/>
      <c r="BG204" s="4633"/>
    </row>
    <row customHeight="1" ht="11.25">
      <c r="A205" s="1564" t="s">
        <v>989</v>
      </c>
      <c r="B205" s="1564" t="s">
        <v>1068</v>
      </c>
      <c r="C205" s="1564"/>
      <c r="D205" s="1558"/>
      <c r="E205" s="1568"/>
      <c r="F205" s="2227"/>
      <c r="G205" s="4617" t="s">
        <v>684</v>
      </c>
      <c r="H205" s="2913" t="s">
        <v>1108</v>
      </c>
      <c r="I205" s="2914" t="s">
        <v>1070</v>
      </c>
      <c r="J205" s="2883" t="s">
        <v>1074</v>
      </c>
      <c r="K205" s="2915" t="s">
        <v>1109</v>
      </c>
      <c r="L205" s="2505" t="s">
        <v>19</v>
      </c>
      <c r="M205" s="2506"/>
      <c r="N205" s="2384"/>
      <c r="O205" s="1575" t="s">
        <v>371</v>
      </c>
      <c r="P205" s="1576"/>
      <c r="Q205" s="1576"/>
      <c r="R205" s="1576"/>
      <c r="S205" s="1576"/>
      <c r="T205" s="1576"/>
      <c r="U205" s="1576"/>
      <c r="V205" s="1576"/>
      <c r="W205" s="1576"/>
      <c r="X205" s="1576"/>
      <c r="Y205" s="1576"/>
      <c r="Z205" s="1576"/>
      <c r="AA205" s="1576"/>
      <c r="AB205" s="1576"/>
      <c r="AC205" s="1576"/>
      <c r="AD205" s="1576"/>
      <c r="AE205" s="1576"/>
      <c r="AF205" s="2904">
        <v>1</v>
      </c>
      <c r="AG205" s="2905" t="s">
        <v>1025</v>
      </c>
      <c r="AH205" s="2905" t="s">
        <v>1042</v>
      </c>
      <c r="AI205" s="2904"/>
      <c r="AJ205" s="2905"/>
      <c r="AK205" s="2905"/>
      <c r="AL205" s="2386"/>
      <c r="AM205" s="2221"/>
      <c r="AN205" s="2221"/>
      <c r="AO205" s="2221"/>
      <c r="AP205" s="2221"/>
      <c r="AQ205" s="2221"/>
      <c r="AR205" s="2221"/>
      <c r="AS205" s="2221"/>
      <c r="AT205" s="2221"/>
      <c r="AU205" s="2221"/>
      <c r="AV205" s="2221"/>
      <c r="AW205" s="2221"/>
      <c r="AX205" s="2221"/>
      <c r="AY205" s="2221"/>
      <c r="AZ205" s="2221"/>
      <c r="BA205" s="2221"/>
      <c r="BB205" s="2221"/>
      <c r="BC205" s="2221"/>
      <c r="BD205" s="2221"/>
      <c r="BE205" s="2221"/>
      <c r="BF205" s="2221"/>
      <c r="BG205" s="4633"/>
    </row>
    <row customHeight="1" ht="11.25">
      <c r="A206" s="1564" t="s">
        <v>989</v>
      </c>
      <c r="B206" s="1564"/>
      <c r="C206" s="1564"/>
      <c r="D206" s="1558"/>
      <c r="E206" s="1568"/>
      <c r="F206" s="2227"/>
      <c r="G206" s="2228"/>
      <c r="H206" s="2913" t="s">
        <v>1106</v>
      </c>
      <c r="I206" s="2914"/>
      <c r="J206" s="2883"/>
      <c r="K206" s="2915"/>
      <c r="L206" s="2505"/>
      <c r="M206" s="2506"/>
      <c r="N206" s="2906"/>
      <c r="O206" s="2907">
        <v>1</v>
      </c>
      <c r="P206" s="2908" t="s">
        <v>65</v>
      </c>
      <c r="Q206" s="7566" t="s">
        <v>1027</v>
      </c>
      <c r="R206" s="7567" t="s">
        <v>1028</v>
      </c>
      <c r="S206" s="7567" t="s">
        <v>1029</v>
      </c>
      <c r="T206" s="7567" t="s">
        <v>1029</v>
      </c>
      <c r="U206" s="7567" t="s">
        <v>1030</v>
      </c>
      <c r="V206" s="7567" t="s">
        <v>1031</v>
      </c>
      <c r="W206" s="7567" t="s">
        <v>1032</v>
      </c>
      <c r="X206" s="7567" t="s">
        <v>1033</v>
      </c>
      <c r="Y206" s="7567" t="s">
        <v>1034</v>
      </c>
      <c r="Z206" s="1573"/>
      <c r="AA206" s="1574"/>
      <c r="AB206" s="1574"/>
      <c r="AC206" s="1578"/>
      <c r="AD206" s="1578"/>
      <c r="AE206" s="1579"/>
      <c r="AF206" s="2904"/>
      <c r="AG206" s="2905"/>
      <c r="AH206" s="2905"/>
      <c r="AI206" s="2904"/>
      <c r="AJ206" s="2905"/>
      <c r="AK206" s="2905"/>
      <c r="AL206" s="2386"/>
      <c r="AM206" s="2221"/>
      <c r="AN206" s="2221"/>
      <c r="AO206" s="2221"/>
      <c r="AP206" s="2221"/>
      <c r="AQ206" s="2221"/>
      <c r="AR206" s="2221"/>
      <c r="AS206" s="2221"/>
      <c r="AT206" s="2221"/>
      <c r="AU206" s="2221"/>
      <c r="AV206" s="2221"/>
      <c r="AW206" s="2221"/>
      <c r="AX206" s="2221"/>
      <c r="AY206" s="2221"/>
      <c r="AZ206" s="2221"/>
      <c r="BA206" s="2221"/>
      <c r="BB206" s="2221"/>
      <c r="BC206" s="2221"/>
      <c r="BD206" s="2221"/>
      <c r="BE206" s="2221"/>
      <c r="BF206" s="2221"/>
      <c r="BG206" s="4633"/>
    </row>
    <row customHeight="1" ht="11.25">
      <c r="A207" s="1564" t="s">
        <v>989</v>
      </c>
      <c r="B207" s="1564"/>
      <c r="C207" s="1564"/>
      <c r="D207" s="1558"/>
      <c r="E207" s="1568"/>
      <c r="F207" s="2227"/>
      <c r="G207" s="2228"/>
      <c r="H207" s="2913" t="s">
        <v>1106</v>
      </c>
      <c r="I207" s="2914"/>
      <c r="J207" s="2883"/>
      <c r="K207" s="2915"/>
      <c r="L207" s="2505"/>
      <c r="M207" s="2506"/>
      <c r="N207" s="2906"/>
      <c r="O207" s="2907"/>
      <c r="P207" s="2909"/>
      <c r="Q207" s="7566"/>
      <c r="R207" s="2911"/>
      <c r="S207" s="2912"/>
      <c r="T207" s="2911"/>
      <c r="U207" s="2911"/>
      <c r="V207" s="2911"/>
      <c r="W207" s="2911"/>
      <c r="X207" s="2911"/>
      <c r="Y207" s="2911"/>
      <c r="Z207" s="2226"/>
      <c r="AA207" s="2192">
        <v>1</v>
      </c>
      <c r="AB207" s="1577" t="s">
        <v>1063</v>
      </c>
      <c r="AC207" s="1567">
        <v>1356.04785</v>
      </c>
      <c r="AD207" s="1577" t="str">
        <f>AB207</f>
        <v>  За счет платы за технологическое присоединение</v>
      </c>
      <c r="AE207" s="1567"/>
      <c r="AF207" s="2904"/>
      <c r="AG207" s="2905"/>
      <c r="AH207" s="2905"/>
      <c r="AI207" s="2904"/>
      <c r="AJ207" s="2905"/>
      <c r="AK207" s="2905"/>
      <c r="AL207" s="2386"/>
      <c r="AM207" s="2221"/>
      <c r="AN207" s="2221"/>
      <c r="AO207" s="2221"/>
      <c r="AP207" s="2221"/>
      <c r="AQ207" s="2221"/>
      <c r="AR207" s="2221"/>
      <c r="AS207" s="2221"/>
      <c r="AT207" s="2221"/>
      <c r="AU207" s="2221"/>
      <c r="AV207" s="2221"/>
      <c r="AW207" s="2221"/>
      <c r="AX207" s="2221"/>
      <c r="AY207" s="2221"/>
      <c r="AZ207" s="2221"/>
      <c r="BA207" s="2221"/>
      <c r="BB207" s="2221"/>
      <c r="BC207" s="2221"/>
      <c r="BD207" s="2221"/>
      <c r="BE207" s="2221"/>
      <c r="BF207" s="2221"/>
      <c r="BG207" s="4633"/>
    </row>
    <row customHeight="1" ht="11.25">
      <c r="A208" s="1564" t="s">
        <v>989</v>
      </c>
      <c r="B208" s="1564"/>
      <c r="C208" s="1564"/>
      <c r="D208" s="1558"/>
      <c r="E208" s="1568"/>
      <c r="F208" s="2228"/>
      <c r="G208" s="2228"/>
      <c r="H208" s="2228"/>
      <c r="I208" s="2228"/>
      <c r="J208" s="2228"/>
      <c r="K208" s="2228"/>
      <c r="L208" s="2228"/>
      <c r="M208" s="2228"/>
      <c r="N208" s="2228"/>
      <c r="O208" s="2228"/>
      <c r="P208" s="2228"/>
      <c r="Q208" s="2228"/>
      <c r="R208" s="2228"/>
      <c r="S208" s="2228"/>
      <c r="T208" s="2228"/>
      <c r="U208" s="2228"/>
      <c r="V208" s="2228"/>
      <c r="W208" s="2228"/>
      <c r="X208" s="2228"/>
      <c r="Y208" s="2228"/>
      <c r="Z208" s="7559" t="s">
        <v>684</v>
      </c>
      <c r="AA208" s="2212" t="s">
        <v>107</v>
      </c>
      <c r="AB208" s="1577" t="s">
        <v>1035</v>
      </c>
      <c r="AC208" s="1567">
        <v>271.20957</v>
      </c>
      <c r="AD208" s="1577" t="str">
        <f>AB208</f>
        <v>  Прочие собственные средства</v>
      </c>
      <c r="AE208" s="1567"/>
      <c r="AF208" s="2229"/>
      <c r="AG208" s="2157"/>
      <c r="AH208" s="2157"/>
      <c r="AI208" s="2229"/>
      <c r="AJ208" s="2157"/>
      <c r="AK208" s="2385"/>
      <c r="AL208" s="2386"/>
      <c r="AM208" s="2221"/>
      <c r="AN208" s="2221"/>
      <c r="AO208" s="2221"/>
      <c r="AP208" s="2221"/>
      <c r="AQ208" s="2221"/>
      <c r="AR208" s="2221"/>
      <c r="AS208" s="2221"/>
      <c r="AT208" s="2221"/>
      <c r="AU208" s="2221"/>
      <c r="AV208" s="2221"/>
      <c r="AW208" s="2221"/>
      <c r="AX208" s="2221"/>
      <c r="AY208" s="2221"/>
      <c r="AZ208" s="2221"/>
      <c r="BA208" s="2221"/>
      <c r="BB208" s="2221"/>
      <c r="BC208" s="2221"/>
      <c r="BD208" s="2221"/>
      <c r="BE208" s="2221"/>
      <c r="BF208" s="2221"/>
      <c r="BG208" s="7564"/>
    </row>
    <row customHeight="1" ht="11.25">
      <c r="A209" s="1564" t="s">
        <v>989</v>
      </c>
      <c r="B209" s="1564"/>
      <c r="C209" s="1564"/>
      <c r="D209" s="1558"/>
      <c r="E209" s="1568"/>
      <c r="F209" s="2227"/>
      <c r="G209" s="2228"/>
      <c r="H209" s="2913" t="s">
        <v>1106</v>
      </c>
      <c r="I209" s="2914"/>
      <c r="J209" s="2883"/>
      <c r="K209" s="2915"/>
      <c r="L209" s="2505"/>
      <c r="M209" s="2506"/>
      <c r="N209" s="2906"/>
      <c r="O209" s="2907"/>
      <c r="P209" s="2910"/>
      <c r="Q209" s="7566"/>
      <c r="R209" s="2911"/>
      <c r="S209" s="2912"/>
      <c r="T209" s="2911"/>
      <c r="U209" s="2911"/>
      <c r="V209" s="2911"/>
      <c r="W209" s="2911"/>
      <c r="X209" s="2911"/>
      <c r="Y209" s="2911"/>
      <c r="Z209" s="1573"/>
      <c r="AA209" s="1574"/>
      <c r="AB209" s="1639" t="s">
        <v>1036</v>
      </c>
      <c r="AC209" s="1578"/>
      <c r="AD209" s="1578"/>
      <c r="AE209" s="1580"/>
      <c r="AF209" s="2904"/>
      <c r="AG209" s="2905"/>
      <c r="AH209" s="2905"/>
      <c r="AI209" s="2904"/>
      <c r="AJ209" s="2905"/>
      <c r="AK209" s="2905"/>
      <c r="AL209" s="2386"/>
      <c r="AM209" s="2221"/>
      <c r="AN209" s="2221"/>
      <c r="AO209" s="2221"/>
      <c r="AP209" s="2221"/>
      <c r="AQ209" s="2221"/>
      <c r="AR209" s="2221"/>
      <c r="AS209" s="2221"/>
      <c r="AT209" s="2221"/>
      <c r="AU209" s="2221"/>
      <c r="AV209" s="2221"/>
      <c r="AW209" s="2221"/>
      <c r="AX209" s="2221"/>
      <c r="AY209" s="2221"/>
      <c r="AZ209" s="2221"/>
      <c r="BA209" s="2221"/>
      <c r="BB209" s="2221"/>
      <c r="BC209" s="2221"/>
      <c r="BD209" s="2221"/>
      <c r="BE209" s="2221"/>
      <c r="BF209" s="2221"/>
      <c r="BG209" s="4633"/>
    </row>
    <row customHeight="1" ht="11.25">
      <c r="A210" s="1564" t="s">
        <v>989</v>
      </c>
      <c r="B210" s="1564"/>
      <c r="C210" s="1564"/>
      <c r="D210" s="1558"/>
      <c r="E210" s="1568"/>
      <c r="F210" s="2227"/>
      <c r="G210" s="2228"/>
      <c r="H210" s="2913" t="s">
        <v>1106</v>
      </c>
      <c r="I210" s="2914"/>
      <c r="J210" s="2883"/>
      <c r="K210" s="2915"/>
      <c r="L210" s="2505"/>
      <c r="M210" s="2506"/>
      <c r="N210" s="1573"/>
      <c r="O210" s="1574"/>
      <c r="P210" s="1566" t="s">
        <v>1037</v>
      </c>
      <c r="Q210" s="1574"/>
      <c r="R210" s="1574"/>
      <c r="S210" s="1574"/>
      <c r="T210" s="1574"/>
      <c r="U210" s="1574"/>
      <c r="V210" s="1574"/>
      <c r="W210" s="1574"/>
      <c r="X210" s="1574"/>
      <c r="Y210" s="1574"/>
      <c r="Z210" s="1574"/>
      <c r="AA210" s="1574"/>
      <c r="AB210" s="1574"/>
      <c r="AC210" s="1574"/>
      <c r="AD210" s="1574"/>
      <c r="AE210" s="1581"/>
      <c r="AF210" s="2904"/>
      <c r="AG210" s="2905"/>
      <c r="AH210" s="2905"/>
      <c r="AI210" s="2904"/>
      <c r="AJ210" s="2905"/>
      <c r="AK210" s="2905"/>
      <c r="AL210" s="2386"/>
      <c r="AM210" s="2221"/>
      <c r="AN210" s="2221"/>
      <c r="AO210" s="2221"/>
      <c r="AP210" s="2221"/>
      <c r="AQ210" s="2221"/>
      <c r="AR210" s="2221"/>
      <c r="AS210" s="2221"/>
      <c r="AT210" s="2221"/>
      <c r="AU210" s="2221"/>
      <c r="AV210" s="2221"/>
      <c r="AW210" s="2221"/>
      <c r="AX210" s="2221"/>
      <c r="AY210" s="2221"/>
      <c r="AZ210" s="2221"/>
      <c r="BA210" s="2221"/>
      <c r="BB210" s="2221"/>
      <c r="BC210" s="2221"/>
      <c r="BD210" s="2221"/>
      <c r="BE210" s="2221"/>
      <c r="BF210" s="2221"/>
      <c r="BG210" s="4633"/>
    </row>
    <row customHeight="1" ht="11.25">
      <c r="A211" s="1564" t="s">
        <v>989</v>
      </c>
      <c r="B211" s="1564" t="s">
        <v>1068</v>
      </c>
      <c r="C211" s="1564"/>
      <c r="D211" s="1558"/>
      <c r="E211" s="1568"/>
      <c r="F211" s="2227"/>
      <c r="G211" s="4617" t="s">
        <v>684</v>
      </c>
      <c r="H211" s="2913" t="s">
        <v>1110</v>
      </c>
      <c r="I211" s="2914" t="s">
        <v>1070</v>
      </c>
      <c r="J211" s="2883" t="s">
        <v>1074</v>
      </c>
      <c r="K211" s="2915" t="s">
        <v>1111</v>
      </c>
      <c r="L211" s="2505" t="s">
        <v>19</v>
      </c>
      <c r="M211" s="2506"/>
      <c r="N211" s="2384"/>
      <c r="O211" s="1575" t="s">
        <v>371</v>
      </c>
      <c r="P211" s="1576"/>
      <c r="Q211" s="1576"/>
      <c r="R211" s="1576"/>
      <c r="S211" s="1576"/>
      <c r="T211" s="1576"/>
      <c r="U211" s="1576"/>
      <c r="V211" s="1576"/>
      <c r="W211" s="1576"/>
      <c r="X211" s="1576"/>
      <c r="Y211" s="1576"/>
      <c r="Z211" s="1576"/>
      <c r="AA211" s="1576"/>
      <c r="AB211" s="1576"/>
      <c r="AC211" s="1576"/>
      <c r="AD211" s="1576"/>
      <c r="AE211" s="1576"/>
      <c r="AF211" s="2904">
        <v>1</v>
      </c>
      <c r="AG211" s="2905" t="s">
        <v>1025</v>
      </c>
      <c r="AH211" s="2905" t="s">
        <v>1042</v>
      </c>
      <c r="AI211" s="2904"/>
      <c r="AJ211" s="2905"/>
      <c r="AK211" s="2905"/>
      <c r="AL211" s="2386"/>
      <c r="AM211" s="2221"/>
      <c r="AN211" s="2221"/>
      <c r="AO211" s="2221"/>
      <c r="AP211" s="2221"/>
      <c r="AQ211" s="2221"/>
      <c r="AR211" s="2221"/>
      <c r="AS211" s="2221"/>
      <c r="AT211" s="2221"/>
      <c r="AU211" s="2221"/>
      <c r="AV211" s="2221"/>
      <c r="AW211" s="2221"/>
      <c r="AX211" s="2221"/>
      <c r="AY211" s="2221"/>
      <c r="AZ211" s="2221"/>
      <c r="BA211" s="2221"/>
      <c r="BB211" s="2221"/>
      <c r="BC211" s="2221"/>
      <c r="BD211" s="2221"/>
      <c r="BE211" s="2221"/>
      <c r="BF211" s="2221"/>
      <c r="BG211" s="4633"/>
    </row>
    <row customHeight="1" ht="11.25">
      <c r="A212" s="1564" t="s">
        <v>989</v>
      </c>
      <c r="B212" s="1564"/>
      <c r="C212" s="1564"/>
      <c r="D212" s="1558"/>
      <c r="E212" s="1568"/>
      <c r="F212" s="2227"/>
      <c r="G212" s="2228"/>
      <c r="H212" s="2913" t="s">
        <v>1108</v>
      </c>
      <c r="I212" s="2914"/>
      <c r="J212" s="2883"/>
      <c r="K212" s="2915"/>
      <c r="L212" s="2505"/>
      <c r="M212" s="2506"/>
      <c r="N212" s="2906"/>
      <c r="O212" s="2907">
        <v>1</v>
      </c>
      <c r="P212" s="2908" t="s">
        <v>65</v>
      </c>
      <c r="Q212" s="7566" t="s">
        <v>1027</v>
      </c>
      <c r="R212" s="7567" t="s">
        <v>1028</v>
      </c>
      <c r="S212" s="7567" t="s">
        <v>1029</v>
      </c>
      <c r="T212" s="7567" t="s">
        <v>1029</v>
      </c>
      <c r="U212" s="7567" t="s">
        <v>1030</v>
      </c>
      <c r="V212" s="7567" t="s">
        <v>1031</v>
      </c>
      <c r="W212" s="7567" t="s">
        <v>1032</v>
      </c>
      <c r="X212" s="7567" t="s">
        <v>1033</v>
      </c>
      <c r="Y212" s="7567" t="s">
        <v>1034</v>
      </c>
      <c r="Z212" s="1573"/>
      <c r="AA212" s="1574"/>
      <c r="AB212" s="1574"/>
      <c r="AC212" s="1578"/>
      <c r="AD212" s="1578"/>
      <c r="AE212" s="1579"/>
      <c r="AF212" s="2904"/>
      <c r="AG212" s="2905"/>
      <c r="AH212" s="2905"/>
      <c r="AI212" s="2904"/>
      <c r="AJ212" s="2905"/>
      <c r="AK212" s="2905"/>
      <c r="AL212" s="2386"/>
      <c r="AM212" s="2221"/>
      <c r="AN212" s="2221"/>
      <c r="AO212" s="2221"/>
      <c r="AP212" s="2221"/>
      <c r="AQ212" s="2221"/>
      <c r="AR212" s="2221"/>
      <c r="AS212" s="2221"/>
      <c r="AT212" s="2221"/>
      <c r="AU212" s="2221"/>
      <c r="AV212" s="2221"/>
      <c r="AW212" s="2221"/>
      <c r="AX212" s="2221"/>
      <c r="AY212" s="2221"/>
      <c r="AZ212" s="2221"/>
      <c r="BA212" s="2221"/>
      <c r="BB212" s="2221"/>
      <c r="BC212" s="2221"/>
      <c r="BD212" s="2221"/>
      <c r="BE212" s="2221"/>
      <c r="BF212" s="2221"/>
      <c r="BG212" s="4633"/>
    </row>
    <row customHeight="1" ht="11.25">
      <c r="A213" s="1564" t="s">
        <v>989</v>
      </c>
      <c r="B213" s="1564"/>
      <c r="C213" s="1564"/>
      <c r="D213" s="1558"/>
      <c r="E213" s="1568"/>
      <c r="F213" s="2227"/>
      <c r="G213" s="2228"/>
      <c r="H213" s="2913" t="s">
        <v>1108</v>
      </c>
      <c r="I213" s="2914"/>
      <c r="J213" s="2883"/>
      <c r="K213" s="2915"/>
      <c r="L213" s="2505"/>
      <c r="M213" s="2506"/>
      <c r="N213" s="2906"/>
      <c r="O213" s="2907"/>
      <c r="P213" s="2909"/>
      <c r="Q213" s="7566"/>
      <c r="R213" s="2911"/>
      <c r="S213" s="2912"/>
      <c r="T213" s="2911"/>
      <c r="U213" s="2911"/>
      <c r="V213" s="2911"/>
      <c r="W213" s="2911"/>
      <c r="X213" s="2911"/>
      <c r="Y213" s="2911"/>
      <c r="Z213" s="2226"/>
      <c r="AA213" s="2192">
        <v>1</v>
      </c>
      <c r="AB213" s="1577" t="s">
        <v>1063</v>
      </c>
      <c r="AC213" s="1567">
        <v>7578.44289</v>
      </c>
      <c r="AD213" s="1577" t="str">
        <f>AB213</f>
        <v>  За счет платы за технологическое присоединение</v>
      </c>
      <c r="AE213" s="1567"/>
      <c r="AF213" s="2904"/>
      <c r="AG213" s="2905"/>
      <c r="AH213" s="2905"/>
      <c r="AI213" s="2904"/>
      <c r="AJ213" s="2905"/>
      <c r="AK213" s="2905"/>
      <c r="AL213" s="2386"/>
      <c r="AM213" s="2221"/>
      <c r="AN213" s="2221"/>
      <c r="AO213" s="2221"/>
      <c r="AP213" s="2221"/>
      <c r="AQ213" s="2221"/>
      <c r="AR213" s="2221"/>
      <c r="AS213" s="2221"/>
      <c r="AT213" s="2221"/>
      <c r="AU213" s="2221"/>
      <c r="AV213" s="2221"/>
      <c r="AW213" s="2221"/>
      <c r="AX213" s="2221"/>
      <c r="AY213" s="2221"/>
      <c r="AZ213" s="2221"/>
      <c r="BA213" s="2221"/>
      <c r="BB213" s="2221"/>
      <c r="BC213" s="2221"/>
      <c r="BD213" s="2221"/>
      <c r="BE213" s="2221"/>
      <c r="BF213" s="2221"/>
      <c r="BG213" s="4633"/>
    </row>
    <row customHeight="1" ht="11.25">
      <c r="A214" s="1564" t="s">
        <v>989</v>
      </c>
      <c r="B214" s="1564"/>
      <c r="C214" s="1564"/>
      <c r="D214" s="1558"/>
      <c r="E214" s="1568"/>
      <c r="F214" s="2228"/>
      <c r="G214" s="2228"/>
      <c r="H214" s="2228"/>
      <c r="I214" s="2228"/>
      <c r="J214" s="2228"/>
      <c r="K214" s="2228"/>
      <c r="L214" s="2228"/>
      <c r="M214" s="2228"/>
      <c r="N214" s="2228"/>
      <c r="O214" s="2228"/>
      <c r="P214" s="2228"/>
      <c r="Q214" s="2228"/>
      <c r="R214" s="2228"/>
      <c r="S214" s="2228"/>
      <c r="T214" s="2228"/>
      <c r="U214" s="2228"/>
      <c r="V214" s="2228"/>
      <c r="W214" s="2228"/>
      <c r="X214" s="2228"/>
      <c r="Y214" s="2228"/>
      <c r="Z214" s="7559" t="s">
        <v>684</v>
      </c>
      <c r="AA214" s="2212" t="s">
        <v>107</v>
      </c>
      <c r="AB214" s="1577" t="s">
        <v>1035</v>
      </c>
      <c r="AC214" s="1567">
        <v>1515.688578</v>
      </c>
      <c r="AD214" s="1577" t="str">
        <f>AB214</f>
        <v>  Прочие собственные средства</v>
      </c>
      <c r="AE214" s="1567"/>
      <c r="AF214" s="2229"/>
      <c r="AG214" s="2157"/>
      <c r="AH214" s="2157"/>
      <c r="AI214" s="2229"/>
      <c r="AJ214" s="2157"/>
      <c r="AK214" s="2385"/>
      <c r="AL214" s="2386"/>
      <c r="AM214" s="2221"/>
      <c r="AN214" s="2221"/>
      <c r="AO214" s="2221"/>
      <c r="AP214" s="2221"/>
      <c r="AQ214" s="2221"/>
      <c r="AR214" s="2221"/>
      <c r="AS214" s="2221"/>
      <c r="AT214" s="2221"/>
      <c r="AU214" s="2221"/>
      <c r="AV214" s="2221"/>
      <c r="AW214" s="2221"/>
      <c r="AX214" s="2221"/>
      <c r="AY214" s="2221"/>
      <c r="AZ214" s="2221"/>
      <c r="BA214" s="2221"/>
      <c r="BB214" s="2221"/>
      <c r="BC214" s="2221"/>
      <c r="BD214" s="2221"/>
      <c r="BE214" s="2221"/>
      <c r="BF214" s="2221"/>
      <c r="BG214" s="7564"/>
    </row>
    <row customHeight="1" ht="11.25">
      <c r="A215" s="1564" t="s">
        <v>989</v>
      </c>
      <c r="B215" s="1564"/>
      <c r="C215" s="1564"/>
      <c r="D215" s="1558"/>
      <c r="E215" s="1568"/>
      <c r="F215" s="2227"/>
      <c r="G215" s="2228"/>
      <c r="H215" s="2913" t="s">
        <v>1108</v>
      </c>
      <c r="I215" s="2914"/>
      <c r="J215" s="2883"/>
      <c r="K215" s="2915"/>
      <c r="L215" s="2505"/>
      <c r="M215" s="2506"/>
      <c r="N215" s="2906"/>
      <c r="O215" s="2907"/>
      <c r="P215" s="2910"/>
      <c r="Q215" s="7566"/>
      <c r="R215" s="2911"/>
      <c r="S215" s="2912"/>
      <c r="T215" s="2911"/>
      <c r="U215" s="2911"/>
      <c r="V215" s="2911"/>
      <c r="W215" s="2911"/>
      <c r="X215" s="2911"/>
      <c r="Y215" s="2911"/>
      <c r="Z215" s="1573"/>
      <c r="AA215" s="1574"/>
      <c r="AB215" s="1639" t="s">
        <v>1036</v>
      </c>
      <c r="AC215" s="1578"/>
      <c r="AD215" s="1578"/>
      <c r="AE215" s="1580"/>
      <c r="AF215" s="2904"/>
      <c r="AG215" s="2905"/>
      <c r="AH215" s="2905"/>
      <c r="AI215" s="2904"/>
      <c r="AJ215" s="2905"/>
      <c r="AK215" s="2905"/>
      <c r="AL215" s="2386"/>
      <c r="AM215" s="2221"/>
      <c r="AN215" s="2221"/>
      <c r="AO215" s="2221"/>
      <c r="AP215" s="2221"/>
      <c r="AQ215" s="2221"/>
      <c r="AR215" s="2221"/>
      <c r="AS215" s="2221"/>
      <c r="AT215" s="2221"/>
      <c r="AU215" s="2221"/>
      <c r="AV215" s="2221"/>
      <c r="AW215" s="2221"/>
      <c r="AX215" s="2221"/>
      <c r="AY215" s="2221"/>
      <c r="AZ215" s="2221"/>
      <c r="BA215" s="2221"/>
      <c r="BB215" s="2221"/>
      <c r="BC215" s="2221"/>
      <c r="BD215" s="2221"/>
      <c r="BE215" s="2221"/>
      <c r="BF215" s="2221"/>
      <c r="BG215" s="4633"/>
    </row>
    <row customHeight="1" ht="11.25">
      <c r="A216" s="1564" t="s">
        <v>989</v>
      </c>
      <c r="B216" s="1564"/>
      <c r="C216" s="1564"/>
      <c r="D216" s="1558"/>
      <c r="E216" s="1568"/>
      <c r="F216" s="2227"/>
      <c r="G216" s="2228"/>
      <c r="H216" s="2913" t="s">
        <v>1108</v>
      </c>
      <c r="I216" s="2914"/>
      <c r="J216" s="2883"/>
      <c r="K216" s="2915"/>
      <c r="L216" s="2505"/>
      <c r="M216" s="2506"/>
      <c r="N216" s="1573"/>
      <c r="O216" s="1574"/>
      <c r="P216" s="1566" t="s">
        <v>1037</v>
      </c>
      <c r="Q216" s="1574"/>
      <c r="R216" s="1574"/>
      <c r="S216" s="1574"/>
      <c r="T216" s="1574"/>
      <c r="U216" s="1574"/>
      <c r="V216" s="1574"/>
      <c r="W216" s="1574"/>
      <c r="X216" s="1574"/>
      <c r="Y216" s="1574"/>
      <c r="Z216" s="1574"/>
      <c r="AA216" s="1574"/>
      <c r="AB216" s="1574"/>
      <c r="AC216" s="1574"/>
      <c r="AD216" s="1574"/>
      <c r="AE216" s="1581"/>
      <c r="AF216" s="2904"/>
      <c r="AG216" s="2905"/>
      <c r="AH216" s="2905"/>
      <c r="AI216" s="2904"/>
      <c r="AJ216" s="2905"/>
      <c r="AK216" s="2905"/>
      <c r="AL216" s="2386"/>
      <c r="AM216" s="2221"/>
      <c r="AN216" s="2221"/>
      <c r="AO216" s="2221"/>
      <c r="AP216" s="2221"/>
      <c r="AQ216" s="2221"/>
      <c r="AR216" s="2221"/>
      <c r="AS216" s="2221"/>
      <c r="AT216" s="2221"/>
      <c r="AU216" s="2221"/>
      <c r="AV216" s="2221"/>
      <c r="AW216" s="2221"/>
      <c r="AX216" s="2221"/>
      <c r="AY216" s="2221"/>
      <c r="AZ216" s="2221"/>
      <c r="BA216" s="2221"/>
      <c r="BB216" s="2221"/>
      <c r="BC216" s="2221"/>
      <c r="BD216" s="2221"/>
      <c r="BE216" s="2221"/>
      <c r="BF216" s="2221"/>
      <c r="BG216" s="4633"/>
    </row>
    <row customHeight="1" ht="11.25">
      <c r="A217" s="1564" t="s">
        <v>989</v>
      </c>
      <c r="B217" s="1564" t="s">
        <v>1068</v>
      </c>
      <c r="C217" s="1564"/>
      <c r="D217" s="1558"/>
      <c r="E217" s="1568"/>
      <c r="F217" s="2227"/>
      <c r="G217" s="4617" t="s">
        <v>684</v>
      </c>
      <c r="H217" s="2913" t="s">
        <v>1112</v>
      </c>
      <c r="I217" s="2914" t="s">
        <v>1070</v>
      </c>
      <c r="J217" s="2883" t="s">
        <v>1074</v>
      </c>
      <c r="K217" s="2915" t="s">
        <v>1113</v>
      </c>
      <c r="L217" s="2505" t="s">
        <v>19</v>
      </c>
      <c r="M217" s="2506"/>
      <c r="N217" s="2384"/>
      <c r="O217" s="1575" t="s">
        <v>371</v>
      </c>
      <c r="P217" s="1576"/>
      <c r="Q217" s="1576"/>
      <c r="R217" s="1576"/>
      <c r="S217" s="1576"/>
      <c r="T217" s="1576"/>
      <c r="U217" s="1576"/>
      <c r="V217" s="1576"/>
      <c r="W217" s="1576"/>
      <c r="X217" s="1576"/>
      <c r="Y217" s="1576"/>
      <c r="Z217" s="1576"/>
      <c r="AA217" s="1576"/>
      <c r="AB217" s="1576"/>
      <c r="AC217" s="1576"/>
      <c r="AD217" s="1576"/>
      <c r="AE217" s="1576"/>
      <c r="AF217" s="2904">
        <v>1</v>
      </c>
      <c r="AG217" s="2905" t="s">
        <v>1025</v>
      </c>
      <c r="AH217" s="2905" t="s">
        <v>1042</v>
      </c>
      <c r="AI217" s="2904"/>
      <c r="AJ217" s="2905"/>
      <c r="AK217" s="2905"/>
      <c r="AL217" s="2386"/>
      <c r="AM217" s="2221"/>
      <c r="AN217" s="2221"/>
      <c r="AO217" s="2221"/>
      <c r="AP217" s="2221"/>
      <c r="AQ217" s="2221"/>
      <c r="AR217" s="2221"/>
      <c r="AS217" s="2221"/>
      <c r="AT217" s="2221"/>
      <c r="AU217" s="2221"/>
      <c r="AV217" s="2221"/>
      <c r="AW217" s="2221"/>
      <c r="AX217" s="2221"/>
      <c r="AY217" s="2221"/>
      <c r="AZ217" s="2221"/>
      <c r="BA217" s="2221"/>
      <c r="BB217" s="2221"/>
      <c r="BC217" s="2221"/>
      <c r="BD217" s="2221"/>
      <c r="BE217" s="2221"/>
      <c r="BF217" s="2221"/>
      <c r="BG217" s="4633"/>
    </row>
    <row customHeight="1" ht="11.25">
      <c r="A218" s="1564" t="s">
        <v>989</v>
      </c>
      <c r="B218" s="1564"/>
      <c r="C218" s="1564"/>
      <c r="D218" s="1558"/>
      <c r="E218" s="1568"/>
      <c r="F218" s="2227"/>
      <c r="G218" s="2228"/>
      <c r="H218" s="2913" t="s">
        <v>1110</v>
      </c>
      <c r="I218" s="2914"/>
      <c r="J218" s="2883"/>
      <c r="K218" s="2915"/>
      <c r="L218" s="2505"/>
      <c r="M218" s="2506"/>
      <c r="N218" s="2906"/>
      <c r="O218" s="2907">
        <v>1</v>
      </c>
      <c r="P218" s="2908" t="s">
        <v>65</v>
      </c>
      <c r="Q218" s="7566" t="s">
        <v>1027</v>
      </c>
      <c r="R218" s="7567" t="s">
        <v>1028</v>
      </c>
      <c r="S218" s="7567" t="s">
        <v>1029</v>
      </c>
      <c r="T218" s="7567" t="s">
        <v>1029</v>
      </c>
      <c r="U218" s="7567" t="s">
        <v>1030</v>
      </c>
      <c r="V218" s="7567" t="s">
        <v>1031</v>
      </c>
      <c r="W218" s="7567" t="s">
        <v>1032</v>
      </c>
      <c r="X218" s="7567" t="s">
        <v>1033</v>
      </c>
      <c r="Y218" s="7567" t="s">
        <v>1034</v>
      </c>
      <c r="Z218" s="1573"/>
      <c r="AA218" s="1574"/>
      <c r="AB218" s="1574"/>
      <c r="AC218" s="1578"/>
      <c r="AD218" s="1578"/>
      <c r="AE218" s="1579"/>
      <c r="AF218" s="2904"/>
      <c r="AG218" s="2905"/>
      <c r="AH218" s="2905"/>
      <c r="AI218" s="2904"/>
      <c r="AJ218" s="2905"/>
      <c r="AK218" s="2905"/>
      <c r="AL218" s="2386"/>
      <c r="AM218" s="2221"/>
      <c r="AN218" s="2221"/>
      <c r="AO218" s="2221"/>
      <c r="AP218" s="2221"/>
      <c r="AQ218" s="2221"/>
      <c r="AR218" s="2221"/>
      <c r="AS218" s="2221"/>
      <c r="AT218" s="2221"/>
      <c r="AU218" s="2221"/>
      <c r="AV218" s="2221"/>
      <c r="AW218" s="2221"/>
      <c r="AX218" s="2221"/>
      <c r="AY218" s="2221"/>
      <c r="AZ218" s="2221"/>
      <c r="BA218" s="2221"/>
      <c r="BB218" s="2221"/>
      <c r="BC218" s="2221"/>
      <c r="BD218" s="2221"/>
      <c r="BE218" s="2221"/>
      <c r="BF218" s="2221"/>
      <c r="BG218" s="4633"/>
    </row>
    <row customHeight="1" ht="11.25">
      <c r="A219" s="1564" t="s">
        <v>989</v>
      </c>
      <c r="B219" s="1564"/>
      <c r="C219" s="1564"/>
      <c r="D219" s="1558"/>
      <c r="E219" s="1568"/>
      <c r="F219" s="2227"/>
      <c r="G219" s="2228"/>
      <c r="H219" s="2913" t="s">
        <v>1110</v>
      </c>
      <c r="I219" s="2914"/>
      <c r="J219" s="2883"/>
      <c r="K219" s="2915"/>
      <c r="L219" s="2505"/>
      <c r="M219" s="2506"/>
      <c r="N219" s="2906"/>
      <c r="O219" s="2907"/>
      <c r="P219" s="2909"/>
      <c r="Q219" s="7566"/>
      <c r="R219" s="2911"/>
      <c r="S219" s="2912"/>
      <c r="T219" s="2911"/>
      <c r="U219" s="2911"/>
      <c r="V219" s="2911"/>
      <c r="W219" s="2911"/>
      <c r="X219" s="2911"/>
      <c r="Y219" s="2911"/>
      <c r="Z219" s="2226"/>
      <c r="AA219" s="2192">
        <v>1</v>
      </c>
      <c r="AB219" s="1577" t="s">
        <v>1063</v>
      </c>
      <c r="AC219" s="1567">
        <v>4475.8494</v>
      </c>
      <c r="AD219" s="1577" t="str">
        <f>AB219</f>
        <v>  За счет платы за технологическое присоединение</v>
      </c>
      <c r="AE219" s="1567"/>
      <c r="AF219" s="2904"/>
      <c r="AG219" s="2905"/>
      <c r="AH219" s="2905"/>
      <c r="AI219" s="2904"/>
      <c r="AJ219" s="2905"/>
      <c r="AK219" s="2905"/>
      <c r="AL219" s="2386"/>
      <c r="AM219" s="2221"/>
      <c r="AN219" s="2221"/>
      <c r="AO219" s="2221"/>
      <c r="AP219" s="2221"/>
      <c r="AQ219" s="2221"/>
      <c r="AR219" s="2221"/>
      <c r="AS219" s="2221"/>
      <c r="AT219" s="2221"/>
      <c r="AU219" s="2221"/>
      <c r="AV219" s="2221"/>
      <c r="AW219" s="2221"/>
      <c r="AX219" s="2221"/>
      <c r="AY219" s="2221"/>
      <c r="AZ219" s="2221"/>
      <c r="BA219" s="2221"/>
      <c r="BB219" s="2221"/>
      <c r="BC219" s="2221"/>
      <c r="BD219" s="2221"/>
      <c r="BE219" s="2221"/>
      <c r="BF219" s="2221"/>
      <c r="BG219" s="4633"/>
    </row>
    <row customHeight="1" ht="11.25">
      <c r="A220" s="1564" t="s">
        <v>989</v>
      </c>
      <c r="B220" s="1564"/>
      <c r="C220" s="1564"/>
      <c r="D220" s="1558"/>
      <c r="E220" s="1568"/>
      <c r="F220" s="2228"/>
      <c r="G220" s="2228"/>
      <c r="H220" s="2228"/>
      <c r="I220" s="2228"/>
      <c r="J220" s="2228"/>
      <c r="K220" s="2228"/>
      <c r="L220" s="2228"/>
      <c r="M220" s="2228"/>
      <c r="N220" s="2228"/>
      <c r="O220" s="2228"/>
      <c r="P220" s="2228"/>
      <c r="Q220" s="2228"/>
      <c r="R220" s="2228"/>
      <c r="S220" s="2228"/>
      <c r="T220" s="2228"/>
      <c r="U220" s="2228"/>
      <c r="V220" s="2228"/>
      <c r="W220" s="2228"/>
      <c r="X220" s="2228"/>
      <c r="Y220" s="2228"/>
      <c r="Z220" s="7559" t="s">
        <v>684</v>
      </c>
      <c r="AA220" s="2212" t="s">
        <v>107</v>
      </c>
      <c r="AB220" s="1577" t="s">
        <v>1035</v>
      </c>
      <c r="AC220" s="1567">
        <v>895.16988</v>
      </c>
      <c r="AD220" s="1577" t="str">
        <f>AB220</f>
        <v>  Прочие собственные средства</v>
      </c>
      <c r="AE220" s="1567"/>
      <c r="AF220" s="2229"/>
      <c r="AG220" s="2157"/>
      <c r="AH220" s="2157"/>
      <c r="AI220" s="2229"/>
      <c r="AJ220" s="2157"/>
      <c r="AK220" s="2385"/>
      <c r="AL220" s="2386"/>
      <c r="AM220" s="2221"/>
      <c r="AN220" s="2221"/>
      <c r="AO220" s="2221"/>
      <c r="AP220" s="2221"/>
      <c r="AQ220" s="2221"/>
      <c r="AR220" s="2221"/>
      <c r="AS220" s="2221"/>
      <c r="AT220" s="2221"/>
      <c r="AU220" s="2221"/>
      <c r="AV220" s="2221"/>
      <c r="AW220" s="2221"/>
      <c r="AX220" s="2221"/>
      <c r="AY220" s="2221"/>
      <c r="AZ220" s="2221"/>
      <c r="BA220" s="2221"/>
      <c r="BB220" s="2221"/>
      <c r="BC220" s="2221"/>
      <c r="BD220" s="2221"/>
      <c r="BE220" s="2221"/>
      <c r="BF220" s="2221"/>
      <c r="BG220" s="7564"/>
    </row>
    <row customHeight="1" ht="11.25">
      <c r="A221" s="1564" t="s">
        <v>989</v>
      </c>
      <c r="B221" s="1564"/>
      <c r="C221" s="1564"/>
      <c r="D221" s="1558"/>
      <c r="E221" s="1568"/>
      <c r="F221" s="2227"/>
      <c r="G221" s="2228"/>
      <c r="H221" s="2913" t="s">
        <v>1110</v>
      </c>
      <c r="I221" s="2914"/>
      <c r="J221" s="2883"/>
      <c r="K221" s="2915"/>
      <c r="L221" s="2505"/>
      <c r="M221" s="2506"/>
      <c r="N221" s="2906"/>
      <c r="O221" s="2907"/>
      <c r="P221" s="2910"/>
      <c r="Q221" s="7566"/>
      <c r="R221" s="2911"/>
      <c r="S221" s="2912"/>
      <c r="T221" s="2911"/>
      <c r="U221" s="2911"/>
      <c r="V221" s="2911"/>
      <c r="W221" s="2911"/>
      <c r="X221" s="2911"/>
      <c r="Y221" s="2911"/>
      <c r="Z221" s="1573"/>
      <c r="AA221" s="1574"/>
      <c r="AB221" s="1639" t="s">
        <v>1036</v>
      </c>
      <c r="AC221" s="1578"/>
      <c r="AD221" s="1578"/>
      <c r="AE221" s="1580"/>
      <c r="AF221" s="2904"/>
      <c r="AG221" s="2905"/>
      <c r="AH221" s="2905"/>
      <c r="AI221" s="2904"/>
      <c r="AJ221" s="2905"/>
      <c r="AK221" s="2905"/>
      <c r="AL221" s="2386"/>
      <c r="AM221" s="2221"/>
      <c r="AN221" s="2221"/>
      <c r="AO221" s="2221"/>
      <c r="AP221" s="2221"/>
      <c r="AQ221" s="2221"/>
      <c r="AR221" s="2221"/>
      <c r="AS221" s="2221"/>
      <c r="AT221" s="2221"/>
      <c r="AU221" s="2221"/>
      <c r="AV221" s="2221"/>
      <c r="AW221" s="2221"/>
      <c r="AX221" s="2221"/>
      <c r="AY221" s="2221"/>
      <c r="AZ221" s="2221"/>
      <c r="BA221" s="2221"/>
      <c r="BB221" s="2221"/>
      <c r="BC221" s="2221"/>
      <c r="BD221" s="2221"/>
      <c r="BE221" s="2221"/>
      <c r="BF221" s="2221"/>
      <c r="BG221" s="4633"/>
    </row>
    <row customHeight="1" ht="11.25">
      <c r="A222" s="1564" t="s">
        <v>989</v>
      </c>
      <c r="B222" s="1564"/>
      <c r="C222" s="1564"/>
      <c r="D222" s="1558"/>
      <c r="E222" s="1568"/>
      <c r="F222" s="2227"/>
      <c r="G222" s="2228"/>
      <c r="H222" s="2913" t="s">
        <v>1110</v>
      </c>
      <c r="I222" s="2914"/>
      <c r="J222" s="2883"/>
      <c r="K222" s="2915"/>
      <c r="L222" s="2505"/>
      <c r="M222" s="2506"/>
      <c r="N222" s="1573"/>
      <c r="O222" s="1574"/>
      <c r="P222" s="1566" t="s">
        <v>1037</v>
      </c>
      <c r="Q222" s="1574"/>
      <c r="R222" s="1574"/>
      <c r="S222" s="1574"/>
      <c r="T222" s="1574"/>
      <c r="U222" s="1574"/>
      <c r="V222" s="1574"/>
      <c r="W222" s="1574"/>
      <c r="X222" s="1574"/>
      <c r="Y222" s="1574"/>
      <c r="Z222" s="1574"/>
      <c r="AA222" s="1574"/>
      <c r="AB222" s="1574"/>
      <c r="AC222" s="1574"/>
      <c r="AD222" s="1574"/>
      <c r="AE222" s="1581"/>
      <c r="AF222" s="2904"/>
      <c r="AG222" s="2905"/>
      <c r="AH222" s="2905"/>
      <c r="AI222" s="2904"/>
      <c r="AJ222" s="2905"/>
      <c r="AK222" s="2905"/>
      <c r="AL222" s="2386"/>
      <c r="AM222" s="2221"/>
      <c r="AN222" s="2221"/>
      <c r="AO222" s="2221"/>
      <c r="AP222" s="2221"/>
      <c r="AQ222" s="2221"/>
      <c r="AR222" s="2221"/>
      <c r="AS222" s="2221"/>
      <c r="AT222" s="2221"/>
      <c r="AU222" s="2221"/>
      <c r="AV222" s="2221"/>
      <c r="AW222" s="2221"/>
      <c r="AX222" s="2221"/>
      <c r="AY222" s="2221"/>
      <c r="AZ222" s="2221"/>
      <c r="BA222" s="2221"/>
      <c r="BB222" s="2221"/>
      <c r="BC222" s="2221"/>
      <c r="BD222" s="2221"/>
      <c r="BE222" s="2221"/>
      <c r="BF222" s="2221"/>
      <c r="BG222" s="4633"/>
    </row>
    <row customHeight="1" ht="11.25">
      <c r="A223" s="1564" t="s">
        <v>989</v>
      </c>
      <c r="B223" s="1564" t="s">
        <v>1068</v>
      </c>
      <c r="C223" s="1564"/>
      <c r="D223" s="1558"/>
      <c r="E223" s="1568"/>
      <c r="F223" s="2227"/>
      <c r="G223" s="4617" t="s">
        <v>684</v>
      </c>
      <c r="H223" s="2913" t="s">
        <v>1114</v>
      </c>
      <c r="I223" s="2914" t="s">
        <v>1070</v>
      </c>
      <c r="J223" s="2883" t="s">
        <v>1074</v>
      </c>
      <c r="K223" s="2915" t="s">
        <v>1115</v>
      </c>
      <c r="L223" s="2505" t="s">
        <v>19</v>
      </c>
      <c r="M223" s="2506"/>
      <c r="N223" s="2384"/>
      <c r="O223" s="1575" t="s">
        <v>371</v>
      </c>
      <c r="P223" s="1576"/>
      <c r="Q223" s="1576"/>
      <c r="R223" s="1576"/>
      <c r="S223" s="1576"/>
      <c r="T223" s="1576"/>
      <c r="U223" s="1576"/>
      <c r="V223" s="1576"/>
      <c r="W223" s="1576"/>
      <c r="X223" s="1576"/>
      <c r="Y223" s="1576"/>
      <c r="Z223" s="1576"/>
      <c r="AA223" s="1576"/>
      <c r="AB223" s="1576"/>
      <c r="AC223" s="1576"/>
      <c r="AD223" s="1576"/>
      <c r="AE223" s="1576"/>
      <c r="AF223" s="2904">
        <v>1</v>
      </c>
      <c r="AG223" s="2905" t="s">
        <v>1025</v>
      </c>
      <c r="AH223" s="2905" t="s">
        <v>1042</v>
      </c>
      <c r="AI223" s="2904"/>
      <c r="AJ223" s="2905"/>
      <c r="AK223" s="2905"/>
      <c r="AL223" s="2386"/>
      <c r="AM223" s="2221"/>
      <c r="AN223" s="2221"/>
      <c r="AO223" s="2221"/>
      <c r="AP223" s="2221"/>
      <c r="AQ223" s="2221"/>
      <c r="AR223" s="2221"/>
      <c r="AS223" s="2221"/>
      <c r="AT223" s="2221"/>
      <c r="AU223" s="2221"/>
      <c r="AV223" s="2221"/>
      <c r="AW223" s="2221"/>
      <c r="AX223" s="2221"/>
      <c r="AY223" s="2221"/>
      <c r="AZ223" s="2221"/>
      <c r="BA223" s="2221"/>
      <c r="BB223" s="2221"/>
      <c r="BC223" s="2221"/>
      <c r="BD223" s="2221"/>
      <c r="BE223" s="2221"/>
      <c r="BF223" s="2221"/>
      <c r="BG223" s="4633"/>
    </row>
    <row customHeight="1" ht="11.25">
      <c r="A224" s="1564" t="s">
        <v>989</v>
      </c>
      <c r="B224" s="1564"/>
      <c r="C224" s="1564"/>
      <c r="D224" s="1558"/>
      <c r="E224" s="1568"/>
      <c r="F224" s="2227"/>
      <c r="G224" s="2228"/>
      <c r="H224" s="2913" t="s">
        <v>1112</v>
      </c>
      <c r="I224" s="2914"/>
      <c r="J224" s="2883"/>
      <c r="K224" s="2915"/>
      <c r="L224" s="2505"/>
      <c r="M224" s="2506"/>
      <c r="N224" s="2906"/>
      <c r="O224" s="2907">
        <v>1</v>
      </c>
      <c r="P224" s="2908" t="s">
        <v>65</v>
      </c>
      <c r="Q224" s="7566" t="s">
        <v>1027</v>
      </c>
      <c r="R224" s="7567" t="s">
        <v>1028</v>
      </c>
      <c r="S224" s="7567" t="s">
        <v>1029</v>
      </c>
      <c r="T224" s="7567" t="s">
        <v>1029</v>
      </c>
      <c r="U224" s="7567" t="s">
        <v>1030</v>
      </c>
      <c r="V224" s="7567" t="s">
        <v>1031</v>
      </c>
      <c r="W224" s="7567" t="s">
        <v>1032</v>
      </c>
      <c r="X224" s="7567" t="s">
        <v>1033</v>
      </c>
      <c r="Y224" s="7567" t="s">
        <v>1034</v>
      </c>
      <c r="Z224" s="1573"/>
      <c r="AA224" s="1574"/>
      <c r="AB224" s="1574"/>
      <c r="AC224" s="1578"/>
      <c r="AD224" s="1578"/>
      <c r="AE224" s="1579"/>
      <c r="AF224" s="2904"/>
      <c r="AG224" s="2905"/>
      <c r="AH224" s="2905"/>
      <c r="AI224" s="2904"/>
      <c r="AJ224" s="2905"/>
      <c r="AK224" s="2905"/>
      <c r="AL224" s="2386"/>
      <c r="AM224" s="2221"/>
      <c r="AN224" s="2221"/>
      <c r="AO224" s="2221"/>
      <c r="AP224" s="2221"/>
      <c r="AQ224" s="2221"/>
      <c r="AR224" s="2221"/>
      <c r="AS224" s="2221"/>
      <c r="AT224" s="2221"/>
      <c r="AU224" s="2221"/>
      <c r="AV224" s="2221"/>
      <c r="AW224" s="2221"/>
      <c r="AX224" s="2221"/>
      <c r="AY224" s="2221"/>
      <c r="AZ224" s="2221"/>
      <c r="BA224" s="2221"/>
      <c r="BB224" s="2221"/>
      <c r="BC224" s="2221"/>
      <c r="BD224" s="2221"/>
      <c r="BE224" s="2221"/>
      <c r="BF224" s="2221"/>
      <c r="BG224" s="4633"/>
    </row>
    <row customHeight="1" ht="11.25">
      <c r="A225" s="1564" t="s">
        <v>989</v>
      </c>
      <c r="B225" s="1564"/>
      <c r="C225" s="1564"/>
      <c r="D225" s="1558"/>
      <c r="E225" s="1568"/>
      <c r="F225" s="2227"/>
      <c r="G225" s="2228"/>
      <c r="H225" s="2913" t="s">
        <v>1112</v>
      </c>
      <c r="I225" s="2914"/>
      <c r="J225" s="2883"/>
      <c r="K225" s="2915"/>
      <c r="L225" s="2505"/>
      <c r="M225" s="2506"/>
      <c r="N225" s="2906"/>
      <c r="O225" s="2907"/>
      <c r="P225" s="2909"/>
      <c r="Q225" s="7566"/>
      <c r="R225" s="2911"/>
      <c r="S225" s="2912"/>
      <c r="T225" s="2911"/>
      <c r="U225" s="2911"/>
      <c r="V225" s="2911"/>
      <c r="W225" s="2911"/>
      <c r="X225" s="2911"/>
      <c r="Y225" s="2911"/>
      <c r="Z225" s="2226"/>
      <c r="AA225" s="2192">
        <v>1</v>
      </c>
      <c r="AB225" s="1577" t="s">
        <v>1063</v>
      </c>
      <c r="AC225" s="1567">
        <v>5688.95381</v>
      </c>
      <c r="AD225" s="1577" t="str">
        <f>AB225</f>
        <v>  За счет платы за технологическое присоединение</v>
      </c>
      <c r="AE225" s="1567"/>
      <c r="AF225" s="2904"/>
      <c r="AG225" s="2905"/>
      <c r="AH225" s="2905"/>
      <c r="AI225" s="2904"/>
      <c r="AJ225" s="2905"/>
      <c r="AK225" s="2905"/>
      <c r="AL225" s="2386"/>
      <c r="AM225" s="2221"/>
      <c r="AN225" s="2221"/>
      <c r="AO225" s="2221"/>
      <c r="AP225" s="2221"/>
      <c r="AQ225" s="2221"/>
      <c r="AR225" s="2221"/>
      <c r="AS225" s="2221"/>
      <c r="AT225" s="2221"/>
      <c r="AU225" s="2221"/>
      <c r="AV225" s="2221"/>
      <c r="AW225" s="2221"/>
      <c r="AX225" s="2221"/>
      <c r="AY225" s="2221"/>
      <c r="AZ225" s="2221"/>
      <c r="BA225" s="2221"/>
      <c r="BB225" s="2221"/>
      <c r="BC225" s="2221"/>
      <c r="BD225" s="2221"/>
      <c r="BE225" s="2221"/>
      <c r="BF225" s="2221"/>
      <c r="BG225" s="4633"/>
    </row>
    <row customHeight="1" ht="11.25">
      <c r="A226" s="1564" t="s">
        <v>989</v>
      </c>
      <c r="B226" s="1564"/>
      <c r="C226" s="1564"/>
      <c r="D226" s="1558"/>
      <c r="E226" s="1568"/>
      <c r="F226" s="2228"/>
      <c r="G226" s="2228"/>
      <c r="H226" s="2228"/>
      <c r="I226" s="2228"/>
      <c r="J226" s="2228"/>
      <c r="K226" s="2228"/>
      <c r="L226" s="2228"/>
      <c r="M226" s="2228"/>
      <c r="N226" s="2228"/>
      <c r="O226" s="2228"/>
      <c r="P226" s="2228"/>
      <c r="Q226" s="2228"/>
      <c r="R226" s="2228"/>
      <c r="S226" s="2228"/>
      <c r="T226" s="2228"/>
      <c r="U226" s="2228"/>
      <c r="V226" s="2228"/>
      <c r="W226" s="2228"/>
      <c r="X226" s="2228"/>
      <c r="Y226" s="2228"/>
      <c r="Z226" s="7559" t="s">
        <v>684</v>
      </c>
      <c r="AA226" s="2212" t="s">
        <v>107</v>
      </c>
      <c r="AB226" s="1577" t="s">
        <v>1035</v>
      </c>
      <c r="AC226" s="1567">
        <v>1137.790762</v>
      </c>
      <c r="AD226" s="1577" t="str">
        <f>AB226</f>
        <v>  Прочие собственные средства</v>
      </c>
      <c r="AE226" s="1567"/>
      <c r="AF226" s="2229"/>
      <c r="AG226" s="2157"/>
      <c r="AH226" s="2157"/>
      <c r="AI226" s="2229"/>
      <c r="AJ226" s="2157"/>
      <c r="AK226" s="2385"/>
      <c r="AL226" s="2386"/>
      <c r="AM226" s="2221"/>
      <c r="AN226" s="2221"/>
      <c r="AO226" s="2221"/>
      <c r="AP226" s="2221"/>
      <c r="AQ226" s="2221"/>
      <c r="AR226" s="2221"/>
      <c r="AS226" s="2221"/>
      <c r="AT226" s="2221"/>
      <c r="AU226" s="2221"/>
      <c r="AV226" s="2221"/>
      <c r="AW226" s="2221"/>
      <c r="AX226" s="2221"/>
      <c r="AY226" s="2221"/>
      <c r="AZ226" s="2221"/>
      <c r="BA226" s="2221"/>
      <c r="BB226" s="2221"/>
      <c r="BC226" s="2221"/>
      <c r="BD226" s="2221"/>
      <c r="BE226" s="2221"/>
      <c r="BF226" s="2221"/>
      <c r="BG226" s="7564"/>
    </row>
    <row customHeight="1" ht="11.25">
      <c r="A227" s="1564" t="s">
        <v>989</v>
      </c>
      <c r="B227" s="1564"/>
      <c r="C227" s="1564"/>
      <c r="D227" s="1558"/>
      <c r="E227" s="1568"/>
      <c r="F227" s="2227"/>
      <c r="G227" s="2228"/>
      <c r="H227" s="2913" t="s">
        <v>1112</v>
      </c>
      <c r="I227" s="2914"/>
      <c r="J227" s="2883"/>
      <c r="K227" s="2915"/>
      <c r="L227" s="2505"/>
      <c r="M227" s="2506"/>
      <c r="N227" s="2906"/>
      <c r="O227" s="2907"/>
      <c r="P227" s="2910"/>
      <c r="Q227" s="7566"/>
      <c r="R227" s="2911"/>
      <c r="S227" s="2912"/>
      <c r="T227" s="2911"/>
      <c r="U227" s="2911"/>
      <c r="V227" s="2911"/>
      <c r="W227" s="2911"/>
      <c r="X227" s="2911"/>
      <c r="Y227" s="2911"/>
      <c r="Z227" s="1573"/>
      <c r="AA227" s="1574"/>
      <c r="AB227" s="1639" t="s">
        <v>1036</v>
      </c>
      <c r="AC227" s="1578"/>
      <c r="AD227" s="1578"/>
      <c r="AE227" s="1580"/>
      <c r="AF227" s="2904"/>
      <c r="AG227" s="2905"/>
      <c r="AH227" s="2905"/>
      <c r="AI227" s="2904"/>
      <c r="AJ227" s="2905"/>
      <c r="AK227" s="2905"/>
      <c r="AL227" s="2386"/>
      <c r="AM227" s="2221"/>
      <c r="AN227" s="2221"/>
      <c r="AO227" s="2221"/>
      <c r="AP227" s="2221"/>
      <c r="AQ227" s="2221"/>
      <c r="AR227" s="2221"/>
      <c r="AS227" s="2221"/>
      <c r="AT227" s="2221"/>
      <c r="AU227" s="2221"/>
      <c r="AV227" s="2221"/>
      <c r="AW227" s="2221"/>
      <c r="AX227" s="2221"/>
      <c r="AY227" s="2221"/>
      <c r="AZ227" s="2221"/>
      <c r="BA227" s="2221"/>
      <c r="BB227" s="2221"/>
      <c r="BC227" s="2221"/>
      <c r="BD227" s="2221"/>
      <c r="BE227" s="2221"/>
      <c r="BF227" s="2221"/>
      <c r="BG227" s="4633"/>
    </row>
    <row customHeight="1" ht="11.25">
      <c r="A228" s="1564" t="s">
        <v>989</v>
      </c>
      <c r="B228" s="1564"/>
      <c r="C228" s="1564"/>
      <c r="D228" s="1558"/>
      <c r="E228" s="1568"/>
      <c r="F228" s="2227"/>
      <c r="G228" s="2228"/>
      <c r="H228" s="2913" t="s">
        <v>1112</v>
      </c>
      <c r="I228" s="2914"/>
      <c r="J228" s="2883"/>
      <c r="K228" s="2915"/>
      <c r="L228" s="2505"/>
      <c r="M228" s="2506"/>
      <c r="N228" s="1573"/>
      <c r="O228" s="1574"/>
      <c r="P228" s="1566" t="s">
        <v>1037</v>
      </c>
      <c r="Q228" s="1574"/>
      <c r="R228" s="1574"/>
      <c r="S228" s="1574"/>
      <c r="T228" s="1574"/>
      <c r="U228" s="1574"/>
      <c r="V228" s="1574"/>
      <c r="W228" s="1574"/>
      <c r="X228" s="1574"/>
      <c r="Y228" s="1574"/>
      <c r="Z228" s="1574"/>
      <c r="AA228" s="1574"/>
      <c r="AB228" s="1574"/>
      <c r="AC228" s="1574"/>
      <c r="AD228" s="1574"/>
      <c r="AE228" s="1581"/>
      <c r="AF228" s="2904"/>
      <c r="AG228" s="2905"/>
      <c r="AH228" s="2905"/>
      <c r="AI228" s="2904"/>
      <c r="AJ228" s="2905"/>
      <c r="AK228" s="2905"/>
      <c r="AL228" s="2386"/>
      <c r="AM228" s="2221"/>
      <c r="AN228" s="2221"/>
      <c r="AO228" s="2221"/>
      <c r="AP228" s="2221"/>
      <c r="AQ228" s="2221"/>
      <c r="AR228" s="2221"/>
      <c r="AS228" s="2221"/>
      <c r="AT228" s="2221"/>
      <c r="AU228" s="2221"/>
      <c r="AV228" s="2221"/>
      <c r="AW228" s="2221"/>
      <c r="AX228" s="2221"/>
      <c r="AY228" s="2221"/>
      <c r="AZ228" s="2221"/>
      <c r="BA228" s="2221"/>
      <c r="BB228" s="2221"/>
      <c r="BC228" s="2221"/>
      <c r="BD228" s="2221"/>
      <c r="BE228" s="2221"/>
      <c r="BF228" s="2221"/>
      <c r="BG228" s="4633"/>
    </row>
    <row customHeight="1" ht="11.25">
      <c r="A229" s="1564" t="s">
        <v>989</v>
      </c>
      <c r="B229" s="1564" t="s">
        <v>1068</v>
      </c>
      <c r="C229" s="1564"/>
      <c r="D229" s="1558"/>
      <c r="E229" s="1568"/>
      <c r="F229" s="2227"/>
      <c r="G229" s="4617" t="s">
        <v>684</v>
      </c>
      <c r="H229" s="2913" t="s">
        <v>1116</v>
      </c>
      <c r="I229" s="2914" t="s">
        <v>1070</v>
      </c>
      <c r="J229" s="2883" t="s">
        <v>1074</v>
      </c>
      <c r="K229" s="2915" t="s">
        <v>1117</v>
      </c>
      <c r="L229" s="2505" t="s">
        <v>19</v>
      </c>
      <c r="M229" s="2506"/>
      <c r="N229" s="2384"/>
      <c r="O229" s="1575" t="s">
        <v>371</v>
      </c>
      <c r="P229" s="1576"/>
      <c r="Q229" s="1576"/>
      <c r="R229" s="1576"/>
      <c r="S229" s="1576"/>
      <c r="T229" s="1576"/>
      <c r="U229" s="1576"/>
      <c r="V229" s="1576"/>
      <c r="W229" s="1576"/>
      <c r="X229" s="1576"/>
      <c r="Y229" s="1576"/>
      <c r="Z229" s="1576"/>
      <c r="AA229" s="1576"/>
      <c r="AB229" s="1576"/>
      <c r="AC229" s="1576"/>
      <c r="AD229" s="1576"/>
      <c r="AE229" s="1576"/>
      <c r="AF229" s="2904">
        <v>1</v>
      </c>
      <c r="AG229" s="2905" t="s">
        <v>1025</v>
      </c>
      <c r="AH229" s="2905" t="s">
        <v>1042</v>
      </c>
      <c r="AI229" s="2904"/>
      <c r="AJ229" s="2905"/>
      <c r="AK229" s="2905"/>
      <c r="AL229" s="2386"/>
      <c r="AM229" s="2221"/>
      <c r="AN229" s="2221"/>
      <c r="AO229" s="2221"/>
      <c r="AP229" s="2221"/>
      <c r="AQ229" s="2221"/>
      <c r="AR229" s="2221"/>
      <c r="AS229" s="2221"/>
      <c r="AT229" s="2221"/>
      <c r="AU229" s="2221"/>
      <c r="AV229" s="2221"/>
      <c r="AW229" s="2221"/>
      <c r="AX229" s="2221"/>
      <c r="AY229" s="2221"/>
      <c r="AZ229" s="2221"/>
      <c r="BA229" s="2221"/>
      <c r="BB229" s="2221"/>
      <c r="BC229" s="2221"/>
      <c r="BD229" s="2221"/>
      <c r="BE229" s="2221"/>
      <c r="BF229" s="2221"/>
      <c r="BG229" s="4633"/>
    </row>
    <row customHeight="1" ht="11.25">
      <c r="A230" s="1564" t="s">
        <v>989</v>
      </c>
      <c r="B230" s="1564"/>
      <c r="C230" s="1564"/>
      <c r="D230" s="1558"/>
      <c r="E230" s="1568"/>
      <c r="F230" s="2227"/>
      <c r="G230" s="2228"/>
      <c r="H230" s="2913" t="s">
        <v>1114</v>
      </c>
      <c r="I230" s="2914"/>
      <c r="J230" s="2883"/>
      <c r="K230" s="2915"/>
      <c r="L230" s="2505"/>
      <c r="M230" s="2506"/>
      <c r="N230" s="2906"/>
      <c r="O230" s="2907">
        <v>1</v>
      </c>
      <c r="P230" s="2908" t="s">
        <v>65</v>
      </c>
      <c r="Q230" s="7566" t="s">
        <v>1027</v>
      </c>
      <c r="R230" s="7567" t="s">
        <v>1028</v>
      </c>
      <c r="S230" s="7567" t="s">
        <v>1029</v>
      </c>
      <c r="T230" s="7567" t="s">
        <v>1029</v>
      </c>
      <c r="U230" s="7567" t="s">
        <v>1030</v>
      </c>
      <c r="V230" s="7567" t="s">
        <v>1031</v>
      </c>
      <c r="W230" s="7567" t="s">
        <v>1032</v>
      </c>
      <c r="X230" s="7567" t="s">
        <v>1033</v>
      </c>
      <c r="Y230" s="7567" t="s">
        <v>1034</v>
      </c>
      <c r="Z230" s="1573"/>
      <c r="AA230" s="1574"/>
      <c r="AB230" s="1574"/>
      <c r="AC230" s="1578"/>
      <c r="AD230" s="1578"/>
      <c r="AE230" s="1579"/>
      <c r="AF230" s="2904"/>
      <c r="AG230" s="2905"/>
      <c r="AH230" s="2905"/>
      <c r="AI230" s="2904"/>
      <c r="AJ230" s="2905"/>
      <c r="AK230" s="2905"/>
      <c r="AL230" s="2386"/>
      <c r="AM230" s="2221"/>
      <c r="AN230" s="2221"/>
      <c r="AO230" s="2221"/>
      <c r="AP230" s="2221"/>
      <c r="AQ230" s="2221"/>
      <c r="AR230" s="2221"/>
      <c r="AS230" s="2221"/>
      <c r="AT230" s="2221"/>
      <c r="AU230" s="2221"/>
      <c r="AV230" s="2221"/>
      <c r="AW230" s="2221"/>
      <c r="AX230" s="2221"/>
      <c r="AY230" s="2221"/>
      <c r="AZ230" s="2221"/>
      <c r="BA230" s="2221"/>
      <c r="BB230" s="2221"/>
      <c r="BC230" s="2221"/>
      <c r="BD230" s="2221"/>
      <c r="BE230" s="2221"/>
      <c r="BF230" s="2221"/>
      <c r="BG230" s="4633"/>
    </row>
    <row customHeight="1" ht="11.25">
      <c r="A231" s="1564" t="s">
        <v>989</v>
      </c>
      <c r="B231" s="1564"/>
      <c r="C231" s="1564"/>
      <c r="D231" s="1558"/>
      <c r="E231" s="1568"/>
      <c r="F231" s="2227"/>
      <c r="G231" s="2228"/>
      <c r="H231" s="2913" t="s">
        <v>1114</v>
      </c>
      <c r="I231" s="2914"/>
      <c r="J231" s="2883"/>
      <c r="K231" s="2915"/>
      <c r="L231" s="2505"/>
      <c r="M231" s="2506"/>
      <c r="N231" s="2906"/>
      <c r="O231" s="2907"/>
      <c r="P231" s="2909"/>
      <c r="Q231" s="7566"/>
      <c r="R231" s="2911"/>
      <c r="S231" s="2912"/>
      <c r="T231" s="2911"/>
      <c r="U231" s="2911"/>
      <c r="V231" s="2911"/>
      <c r="W231" s="2911"/>
      <c r="X231" s="2911"/>
      <c r="Y231" s="2911"/>
      <c r="Z231" s="2226"/>
      <c r="AA231" s="2192">
        <v>1</v>
      </c>
      <c r="AB231" s="1577" t="s">
        <v>1063</v>
      </c>
      <c r="AC231" s="1567">
        <v>12284.80323</v>
      </c>
      <c r="AD231" s="1577" t="str">
        <f>AB231</f>
        <v>  За счет платы за технологическое присоединение</v>
      </c>
      <c r="AE231" s="1567"/>
      <c r="AF231" s="2904"/>
      <c r="AG231" s="2905"/>
      <c r="AH231" s="2905"/>
      <c r="AI231" s="2904"/>
      <c r="AJ231" s="2905"/>
      <c r="AK231" s="2905"/>
      <c r="AL231" s="2386"/>
      <c r="AM231" s="2221"/>
      <c r="AN231" s="2221"/>
      <c r="AO231" s="2221"/>
      <c r="AP231" s="2221"/>
      <c r="AQ231" s="2221"/>
      <c r="AR231" s="2221"/>
      <c r="AS231" s="2221"/>
      <c r="AT231" s="2221"/>
      <c r="AU231" s="2221"/>
      <c r="AV231" s="2221"/>
      <c r="AW231" s="2221"/>
      <c r="AX231" s="2221"/>
      <c r="AY231" s="2221"/>
      <c r="AZ231" s="2221"/>
      <c r="BA231" s="2221"/>
      <c r="BB231" s="2221"/>
      <c r="BC231" s="2221"/>
      <c r="BD231" s="2221"/>
      <c r="BE231" s="2221"/>
      <c r="BF231" s="2221"/>
      <c r="BG231" s="4633"/>
    </row>
    <row customHeight="1" ht="11.25">
      <c r="A232" s="1564" t="s">
        <v>989</v>
      </c>
      <c r="B232" s="1564"/>
      <c r="C232" s="1564"/>
      <c r="D232" s="1558"/>
      <c r="E232" s="1568"/>
      <c r="F232" s="2228"/>
      <c r="G232" s="2228"/>
      <c r="H232" s="2228"/>
      <c r="I232" s="2228"/>
      <c r="J232" s="2228"/>
      <c r="K232" s="2228"/>
      <c r="L232" s="2228"/>
      <c r="M232" s="2228"/>
      <c r="N232" s="2228"/>
      <c r="O232" s="2228"/>
      <c r="P232" s="2228"/>
      <c r="Q232" s="2228"/>
      <c r="R232" s="2228"/>
      <c r="S232" s="2228"/>
      <c r="T232" s="2228"/>
      <c r="U232" s="2228"/>
      <c r="V232" s="2228"/>
      <c r="W232" s="2228"/>
      <c r="X232" s="2228"/>
      <c r="Y232" s="2228"/>
      <c r="Z232" s="7559" t="s">
        <v>684</v>
      </c>
      <c r="AA232" s="2212" t="s">
        <v>107</v>
      </c>
      <c r="AB232" s="1577" t="s">
        <v>1035</v>
      </c>
      <c r="AC232" s="1567">
        <v>2456.960646</v>
      </c>
      <c r="AD232" s="1577" t="str">
        <f>AB232</f>
        <v>  Прочие собственные средства</v>
      </c>
      <c r="AE232" s="1567"/>
      <c r="AF232" s="2229"/>
      <c r="AG232" s="2157"/>
      <c r="AH232" s="2157"/>
      <c r="AI232" s="2229"/>
      <c r="AJ232" s="2157"/>
      <c r="AK232" s="2385"/>
      <c r="AL232" s="2386"/>
      <c r="AM232" s="2221"/>
      <c r="AN232" s="2221"/>
      <c r="AO232" s="2221"/>
      <c r="AP232" s="2221"/>
      <c r="AQ232" s="2221"/>
      <c r="AR232" s="2221"/>
      <c r="AS232" s="2221"/>
      <c r="AT232" s="2221"/>
      <c r="AU232" s="2221"/>
      <c r="AV232" s="2221"/>
      <c r="AW232" s="2221"/>
      <c r="AX232" s="2221"/>
      <c r="AY232" s="2221"/>
      <c r="AZ232" s="2221"/>
      <c r="BA232" s="2221"/>
      <c r="BB232" s="2221"/>
      <c r="BC232" s="2221"/>
      <c r="BD232" s="2221"/>
      <c r="BE232" s="2221"/>
      <c r="BF232" s="2221"/>
      <c r="BG232" s="7564"/>
    </row>
    <row customHeight="1" ht="11.25">
      <c r="A233" s="1564" t="s">
        <v>989</v>
      </c>
      <c r="B233" s="1564"/>
      <c r="C233" s="1564"/>
      <c r="D233" s="1558"/>
      <c r="E233" s="1568"/>
      <c r="F233" s="2227"/>
      <c r="G233" s="2228"/>
      <c r="H233" s="2913" t="s">
        <v>1114</v>
      </c>
      <c r="I233" s="2914"/>
      <c r="J233" s="2883"/>
      <c r="K233" s="2915"/>
      <c r="L233" s="2505"/>
      <c r="M233" s="2506"/>
      <c r="N233" s="2906"/>
      <c r="O233" s="2907"/>
      <c r="P233" s="2910"/>
      <c r="Q233" s="7566"/>
      <c r="R233" s="2911"/>
      <c r="S233" s="2912"/>
      <c r="T233" s="2911"/>
      <c r="U233" s="2911"/>
      <c r="V233" s="2911"/>
      <c r="W233" s="2911"/>
      <c r="X233" s="2911"/>
      <c r="Y233" s="2911"/>
      <c r="Z233" s="1573"/>
      <c r="AA233" s="1574"/>
      <c r="AB233" s="1639" t="s">
        <v>1036</v>
      </c>
      <c r="AC233" s="1578"/>
      <c r="AD233" s="1578"/>
      <c r="AE233" s="1580"/>
      <c r="AF233" s="2904"/>
      <c r="AG233" s="2905"/>
      <c r="AH233" s="2905"/>
      <c r="AI233" s="2904"/>
      <c r="AJ233" s="2905"/>
      <c r="AK233" s="2905"/>
      <c r="AL233" s="2386"/>
      <c r="AM233" s="2221"/>
      <c r="AN233" s="2221"/>
      <c r="AO233" s="2221"/>
      <c r="AP233" s="2221"/>
      <c r="AQ233" s="2221"/>
      <c r="AR233" s="2221"/>
      <c r="AS233" s="2221"/>
      <c r="AT233" s="2221"/>
      <c r="AU233" s="2221"/>
      <c r="AV233" s="2221"/>
      <c r="AW233" s="2221"/>
      <c r="AX233" s="2221"/>
      <c r="AY233" s="2221"/>
      <c r="AZ233" s="2221"/>
      <c r="BA233" s="2221"/>
      <c r="BB233" s="2221"/>
      <c r="BC233" s="2221"/>
      <c r="BD233" s="2221"/>
      <c r="BE233" s="2221"/>
      <c r="BF233" s="2221"/>
      <c r="BG233" s="4633"/>
    </row>
    <row customHeight="1" ht="11.25">
      <c r="A234" s="1564" t="s">
        <v>989</v>
      </c>
      <c r="B234" s="1564"/>
      <c r="C234" s="1564"/>
      <c r="D234" s="1558"/>
      <c r="E234" s="1568"/>
      <c r="F234" s="2227"/>
      <c r="G234" s="2228"/>
      <c r="H234" s="2913" t="s">
        <v>1114</v>
      </c>
      <c r="I234" s="2914"/>
      <c r="J234" s="2883"/>
      <c r="K234" s="2915"/>
      <c r="L234" s="2505"/>
      <c r="M234" s="2506"/>
      <c r="N234" s="1573"/>
      <c r="O234" s="1574"/>
      <c r="P234" s="1566" t="s">
        <v>1037</v>
      </c>
      <c r="Q234" s="1574"/>
      <c r="R234" s="1574"/>
      <c r="S234" s="1574"/>
      <c r="T234" s="1574"/>
      <c r="U234" s="1574"/>
      <c r="V234" s="1574"/>
      <c r="W234" s="1574"/>
      <c r="X234" s="1574"/>
      <c r="Y234" s="1574"/>
      <c r="Z234" s="1574"/>
      <c r="AA234" s="1574"/>
      <c r="AB234" s="1574"/>
      <c r="AC234" s="1574"/>
      <c r="AD234" s="1574"/>
      <c r="AE234" s="1581"/>
      <c r="AF234" s="2904"/>
      <c r="AG234" s="2905"/>
      <c r="AH234" s="2905"/>
      <c r="AI234" s="2904"/>
      <c r="AJ234" s="2905"/>
      <c r="AK234" s="2905"/>
      <c r="AL234" s="2386"/>
      <c r="AM234" s="2221"/>
      <c r="AN234" s="2221"/>
      <c r="AO234" s="2221"/>
      <c r="AP234" s="2221"/>
      <c r="AQ234" s="2221"/>
      <c r="AR234" s="2221"/>
      <c r="AS234" s="2221"/>
      <c r="AT234" s="2221"/>
      <c r="AU234" s="2221"/>
      <c r="AV234" s="2221"/>
      <c r="AW234" s="2221"/>
      <c r="AX234" s="2221"/>
      <c r="AY234" s="2221"/>
      <c r="AZ234" s="2221"/>
      <c r="BA234" s="2221"/>
      <c r="BB234" s="2221"/>
      <c r="BC234" s="2221"/>
      <c r="BD234" s="2221"/>
      <c r="BE234" s="2221"/>
      <c r="BF234" s="2221"/>
      <c r="BG234" s="4633"/>
    </row>
    <row customHeight="1" ht="11.25">
      <c r="A235" s="1564" t="s">
        <v>989</v>
      </c>
      <c r="B235" s="1564" t="s">
        <v>1068</v>
      </c>
      <c r="C235" s="1564"/>
      <c r="D235" s="1558"/>
      <c r="E235" s="1568"/>
      <c r="F235" s="2227"/>
      <c r="G235" s="4617" t="s">
        <v>684</v>
      </c>
      <c r="H235" s="2913" t="s">
        <v>1118</v>
      </c>
      <c r="I235" s="2914" t="s">
        <v>1070</v>
      </c>
      <c r="J235" s="2883" t="s">
        <v>1074</v>
      </c>
      <c r="K235" s="2915" t="s">
        <v>1119</v>
      </c>
      <c r="L235" s="2505" t="s">
        <v>19</v>
      </c>
      <c r="M235" s="2506"/>
      <c r="N235" s="2384"/>
      <c r="O235" s="1575" t="s">
        <v>371</v>
      </c>
      <c r="P235" s="1576"/>
      <c r="Q235" s="1576"/>
      <c r="R235" s="1576"/>
      <c r="S235" s="1576"/>
      <c r="T235" s="1576"/>
      <c r="U235" s="1576"/>
      <c r="V235" s="1576"/>
      <c r="W235" s="1576"/>
      <c r="X235" s="1576"/>
      <c r="Y235" s="1576"/>
      <c r="Z235" s="1576"/>
      <c r="AA235" s="1576"/>
      <c r="AB235" s="1576"/>
      <c r="AC235" s="1576"/>
      <c r="AD235" s="1576"/>
      <c r="AE235" s="1576"/>
      <c r="AF235" s="2904">
        <v>1</v>
      </c>
      <c r="AG235" s="2905" t="s">
        <v>1025</v>
      </c>
      <c r="AH235" s="2905" t="s">
        <v>1042</v>
      </c>
      <c r="AI235" s="2904"/>
      <c r="AJ235" s="2905"/>
      <c r="AK235" s="2905"/>
      <c r="AL235" s="2386"/>
      <c r="AM235" s="2221"/>
      <c r="AN235" s="2221"/>
      <c r="AO235" s="2221"/>
      <c r="AP235" s="2221"/>
      <c r="AQ235" s="2221"/>
      <c r="AR235" s="2221"/>
      <c r="AS235" s="2221"/>
      <c r="AT235" s="2221"/>
      <c r="AU235" s="2221"/>
      <c r="AV235" s="2221"/>
      <c r="AW235" s="2221"/>
      <c r="AX235" s="2221"/>
      <c r="AY235" s="2221"/>
      <c r="AZ235" s="2221"/>
      <c r="BA235" s="2221"/>
      <c r="BB235" s="2221"/>
      <c r="BC235" s="2221"/>
      <c r="BD235" s="2221"/>
      <c r="BE235" s="2221"/>
      <c r="BF235" s="2221"/>
      <c r="BG235" s="4633"/>
    </row>
    <row customHeight="1" ht="11.25">
      <c r="A236" s="1564" t="s">
        <v>989</v>
      </c>
      <c r="B236" s="1564"/>
      <c r="C236" s="1564"/>
      <c r="D236" s="1558"/>
      <c r="E236" s="1568"/>
      <c r="F236" s="2227"/>
      <c r="G236" s="2228"/>
      <c r="H236" s="2913" t="s">
        <v>1116</v>
      </c>
      <c r="I236" s="2914"/>
      <c r="J236" s="2883"/>
      <c r="K236" s="2915"/>
      <c r="L236" s="2505"/>
      <c r="M236" s="2506"/>
      <c r="N236" s="2906"/>
      <c r="O236" s="2907">
        <v>1</v>
      </c>
      <c r="P236" s="2908" t="s">
        <v>65</v>
      </c>
      <c r="Q236" s="7566" t="s">
        <v>1027</v>
      </c>
      <c r="R236" s="7567" t="s">
        <v>1028</v>
      </c>
      <c r="S236" s="7567" t="s">
        <v>1029</v>
      </c>
      <c r="T236" s="7567" t="s">
        <v>1029</v>
      </c>
      <c r="U236" s="7567" t="s">
        <v>1030</v>
      </c>
      <c r="V236" s="7567" t="s">
        <v>1031</v>
      </c>
      <c r="W236" s="7567" t="s">
        <v>1032</v>
      </c>
      <c r="X236" s="7567" t="s">
        <v>1033</v>
      </c>
      <c r="Y236" s="7567" t="s">
        <v>1034</v>
      </c>
      <c r="Z236" s="1573"/>
      <c r="AA236" s="1574"/>
      <c r="AB236" s="1574"/>
      <c r="AC236" s="1578"/>
      <c r="AD236" s="1578"/>
      <c r="AE236" s="1579"/>
      <c r="AF236" s="2904"/>
      <c r="AG236" s="2905"/>
      <c r="AH236" s="2905"/>
      <c r="AI236" s="2904"/>
      <c r="AJ236" s="2905"/>
      <c r="AK236" s="2905"/>
      <c r="AL236" s="2386"/>
      <c r="AM236" s="2221"/>
      <c r="AN236" s="2221"/>
      <c r="AO236" s="2221"/>
      <c r="AP236" s="2221"/>
      <c r="AQ236" s="2221"/>
      <c r="AR236" s="2221"/>
      <c r="AS236" s="2221"/>
      <c r="AT236" s="2221"/>
      <c r="AU236" s="2221"/>
      <c r="AV236" s="2221"/>
      <c r="AW236" s="2221"/>
      <c r="AX236" s="2221"/>
      <c r="AY236" s="2221"/>
      <c r="AZ236" s="2221"/>
      <c r="BA236" s="2221"/>
      <c r="BB236" s="2221"/>
      <c r="BC236" s="2221"/>
      <c r="BD236" s="2221"/>
      <c r="BE236" s="2221"/>
      <c r="BF236" s="2221"/>
      <c r="BG236" s="4633"/>
    </row>
    <row customHeight="1" ht="11.25">
      <c r="A237" s="1564" t="s">
        <v>989</v>
      </c>
      <c r="B237" s="1564"/>
      <c r="C237" s="1564"/>
      <c r="D237" s="1558"/>
      <c r="E237" s="1568"/>
      <c r="F237" s="2227"/>
      <c r="G237" s="2228"/>
      <c r="H237" s="2913" t="s">
        <v>1116</v>
      </c>
      <c r="I237" s="2914"/>
      <c r="J237" s="2883"/>
      <c r="K237" s="2915"/>
      <c r="L237" s="2505"/>
      <c r="M237" s="2506"/>
      <c r="N237" s="2906"/>
      <c r="O237" s="2907"/>
      <c r="P237" s="2909"/>
      <c r="Q237" s="7566"/>
      <c r="R237" s="2911"/>
      <c r="S237" s="2912"/>
      <c r="T237" s="2911"/>
      <c r="U237" s="2911"/>
      <c r="V237" s="2911"/>
      <c r="W237" s="2911"/>
      <c r="X237" s="2911"/>
      <c r="Y237" s="2911"/>
      <c r="Z237" s="2226"/>
      <c r="AA237" s="2192">
        <v>1</v>
      </c>
      <c r="AB237" s="1577" t="s">
        <v>1063</v>
      </c>
      <c r="AC237" s="1567">
        <v>3189.66394</v>
      </c>
      <c r="AD237" s="1577" t="str">
        <f>AB237</f>
        <v>  За счет платы за технологическое присоединение</v>
      </c>
      <c r="AE237" s="1567"/>
      <c r="AF237" s="2904"/>
      <c r="AG237" s="2905"/>
      <c r="AH237" s="2905"/>
      <c r="AI237" s="2904"/>
      <c r="AJ237" s="2905"/>
      <c r="AK237" s="2905"/>
      <c r="AL237" s="2386"/>
      <c r="AM237" s="2221"/>
      <c r="AN237" s="2221"/>
      <c r="AO237" s="2221"/>
      <c r="AP237" s="2221"/>
      <c r="AQ237" s="2221"/>
      <c r="AR237" s="2221"/>
      <c r="AS237" s="2221"/>
      <c r="AT237" s="2221"/>
      <c r="AU237" s="2221"/>
      <c r="AV237" s="2221"/>
      <c r="AW237" s="2221"/>
      <c r="AX237" s="2221"/>
      <c r="AY237" s="2221"/>
      <c r="AZ237" s="2221"/>
      <c r="BA237" s="2221"/>
      <c r="BB237" s="2221"/>
      <c r="BC237" s="2221"/>
      <c r="BD237" s="2221"/>
      <c r="BE237" s="2221"/>
      <c r="BF237" s="2221"/>
      <c r="BG237" s="4633"/>
    </row>
    <row customHeight="1" ht="11.25">
      <c r="A238" s="1564" t="s">
        <v>989</v>
      </c>
      <c r="B238" s="1564"/>
      <c r="C238" s="1564"/>
      <c r="D238" s="1558"/>
      <c r="E238" s="1568"/>
      <c r="F238" s="2228"/>
      <c r="G238" s="2228"/>
      <c r="H238" s="2228"/>
      <c r="I238" s="2228"/>
      <c r="J238" s="2228"/>
      <c r="K238" s="2228"/>
      <c r="L238" s="2228"/>
      <c r="M238" s="2228"/>
      <c r="N238" s="2228"/>
      <c r="O238" s="2228"/>
      <c r="P238" s="2228"/>
      <c r="Q238" s="2228"/>
      <c r="R238" s="2228"/>
      <c r="S238" s="2228"/>
      <c r="T238" s="2228"/>
      <c r="U238" s="2228"/>
      <c r="V238" s="2228"/>
      <c r="W238" s="2228"/>
      <c r="X238" s="2228"/>
      <c r="Y238" s="2228"/>
      <c r="Z238" s="7559" t="s">
        <v>684</v>
      </c>
      <c r="AA238" s="2212" t="s">
        <v>107</v>
      </c>
      <c r="AB238" s="1577" t="s">
        <v>1035</v>
      </c>
      <c r="AC238" s="1567">
        <v>637.932788</v>
      </c>
      <c r="AD238" s="1577" t="str">
        <f>AB238</f>
        <v>  Прочие собственные средства</v>
      </c>
      <c r="AE238" s="1567"/>
      <c r="AF238" s="2229"/>
      <c r="AG238" s="2157"/>
      <c r="AH238" s="2157"/>
      <c r="AI238" s="2229"/>
      <c r="AJ238" s="2157"/>
      <c r="AK238" s="2385"/>
      <c r="AL238" s="2386"/>
      <c r="AM238" s="2221"/>
      <c r="AN238" s="2221"/>
      <c r="AO238" s="2221"/>
      <c r="AP238" s="2221"/>
      <c r="AQ238" s="2221"/>
      <c r="AR238" s="2221"/>
      <c r="AS238" s="2221"/>
      <c r="AT238" s="2221"/>
      <c r="AU238" s="2221"/>
      <c r="AV238" s="2221"/>
      <c r="AW238" s="2221"/>
      <c r="AX238" s="2221"/>
      <c r="AY238" s="2221"/>
      <c r="AZ238" s="2221"/>
      <c r="BA238" s="2221"/>
      <c r="BB238" s="2221"/>
      <c r="BC238" s="2221"/>
      <c r="BD238" s="2221"/>
      <c r="BE238" s="2221"/>
      <c r="BF238" s="2221"/>
      <c r="BG238" s="7564"/>
    </row>
    <row customHeight="1" ht="11.25">
      <c r="A239" s="1564" t="s">
        <v>989</v>
      </c>
      <c r="B239" s="1564"/>
      <c r="C239" s="1564"/>
      <c r="D239" s="1558"/>
      <c r="E239" s="1568"/>
      <c r="F239" s="2227"/>
      <c r="G239" s="2228"/>
      <c r="H239" s="2913" t="s">
        <v>1116</v>
      </c>
      <c r="I239" s="2914"/>
      <c r="J239" s="2883"/>
      <c r="K239" s="2915"/>
      <c r="L239" s="2505"/>
      <c r="M239" s="2506"/>
      <c r="N239" s="2906"/>
      <c r="O239" s="2907"/>
      <c r="P239" s="2910"/>
      <c r="Q239" s="7566"/>
      <c r="R239" s="2911"/>
      <c r="S239" s="2912"/>
      <c r="T239" s="2911"/>
      <c r="U239" s="2911"/>
      <c r="V239" s="2911"/>
      <c r="W239" s="2911"/>
      <c r="X239" s="2911"/>
      <c r="Y239" s="2911"/>
      <c r="Z239" s="1573"/>
      <c r="AA239" s="1574"/>
      <c r="AB239" s="1639" t="s">
        <v>1036</v>
      </c>
      <c r="AC239" s="1578"/>
      <c r="AD239" s="1578"/>
      <c r="AE239" s="1580"/>
      <c r="AF239" s="2904"/>
      <c r="AG239" s="2905"/>
      <c r="AH239" s="2905"/>
      <c r="AI239" s="2904"/>
      <c r="AJ239" s="2905"/>
      <c r="AK239" s="2905"/>
      <c r="AL239" s="2386"/>
      <c r="AM239" s="2221"/>
      <c r="AN239" s="2221"/>
      <c r="AO239" s="2221"/>
      <c r="AP239" s="2221"/>
      <c r="AQ239" s="2221"/>
      <c r="AR239" s="2221"/>
      <c r="AS239" s="2221"/>
      <c r="AT239" s="2221"/>
      <c r="AU239" s="2221"/>
      <c r="AV239" s="2221"/>
      <c r="AW239" s="2221"/>
      <c r="AX239" s="2221"/>
      <c r="AY239" s="2221"/>
      <c r="AZ239" s="2221"/>
      <c r="BA239" s="2221"/>
      <c r="BB239" s="2221"/>
      <c r="BC239" s="2221"/>
      <c r="BD239" s="2221"/>
      <c r="BE239" s="2221"/>
      <c r="BF239" s="2221"/>
      <c r="BG239" s="4633"/>
    </row>
    <row customHeight="1" ht="11.25">
      <c r="A240" s="1564" t="s">
        <v>989</v>
      </c>
      <c r="B240" s="1564"/>
      <c r="C240" s="1564"/>
      <c r="D240" s="1558"/>
      <c r="E240" s="1568"/>
      <c r="F240" s="2227"/>
      <c r="G240" s="2228"/>
      <c r="H240" s="2913" t="s">
        <v>1116</v>
      </c>
      <c r="I240" s="2914"/>
      <c r="J240" s="2883"/>
      <c r="K240" s="2915"/>
      <c r="L240" s="2505"/>
      <c r="M240" s="2506"/>
      <c r="N240" s="1573"/>
      <c r="O240" s="1574"/>
      <c r="P240" s="1566" t="s">
        <v>1037</v>
      </c>
      <c r="Q240" s="1574"/>
      <c r="R240" s="1574"/>
      <c r="S240" s="1574"/>
      <c r="T240" s="1574"/>
      <c r="U240" s="1574"/>
      <c r="V240" s="1574"/>
      <c r="W240" s="1574"/>
      <c r="X240" s="1574"/>
      <c r="Y240" s="1574"/>
      <c r="Z240" s="1574"/>
      <c r="AA240" s="1574"/>
      <c r="AB240" s="1574"/>
      <c r="AC240" s="1574"/>
      <c r="AD240" s="1574"/>
      <c r="AE240" s="1581"/>
      <c r="AF240" s="2904"/>
      <c r="AG240" s="2905"/>
      <c r="AH240" s="2905"/>
      <c r="AI240" s="2904"/>
      <c r="AJ240" s="2905"/>
      <c r="AK240" s="2905"/>
      <c r="AL240" s="2386"/>
      <c r="AM240" s="2221"/>
      <c r="AN240" s="2221"/>
      <c r="AO240" s="2221"/>
      <c r="AP240" s="2221"/>
      <c r="AQ240" s="2221"/>
      <c r="AR240" s="2221"/>
      <c r="AS240" s="2221"/>
      <c r="AT240" s="2221"/>
      <c r="AU240" s="2221"/>
      <c r="AV240" s="2221"/>
      <c r="AW240" s="2221"/>
      <c r="AX240" s="2221"/>
      <c r="AY240" s="2221"/>
      <c r="AZ240" s="2221"/>
      <c r="BA240" s="2221"/>
      <c r="BB240" s="2221"/>
      <c r="BC240" s="2221"/>
      <c r="BD240" s="2221"/>
      <c r="BE240" s="2221"/>
      <c r="BF240" s="2221"/>
      <c r="BG240" s="4633"/>
    </row>
    <row customHeight="1" ht="11.25">
      <c r="A241" s="1564" t="s">
        <v>989</v>
      </c>
      <c r="B241" s="1564" t="s">
        <v>1068</v>
      </c>
      <c r="C241" s="1564"/>
      <c r="D241" s="1558"/>
      <c r="E241" s="1568"/>
      <c r="F241" s="2227"/>
      <c r="G241" s="4617" t="s">
        <v>684</v>
      </c>
      <c r="H241" s="2913" t="s">
        <v>1120</v>
      </c>
      <c r="I241" s="2914" t="s">
        <v>1070</v>
      </c>
      <c r="J241" s="2883" t="s">
        <v>1074</v>
      </c>
      <c r="K241" s="2915" t="s">
        <v>1121</v>
      </c>
      <c r="L241" s="2505" t="s">
        <v>19</v>
      </c>
      <c r="M241" s="2506"/>
      <c r="N241" s="2384"/>
      <c r="O241" s="1575" t="s">
        <v>371</v>
      </c>
      <c r="P241" s="1576"/>
      <c r="Q241" s="1576"/>
      <c r="R241" s="1576"/>
      <c r="S241" s="1576"/>
      <c r="T241" s="1576"/>
      <c r="U241" s="1576"/>
      <c r="V241" s="1576"/>
      <c r="W241" s="1576"/>
      <c r="X241" s="1576"/>
      <c r="Y241" s="1576"/>
      <c r="Z241" s="1576"/>
      <c r="AA241" s="1576"/>
      <c r="AB241" s="1576"/>
      <c r="AC241" s="1576"/>
      <c r="AD241" s="1576"/>
      <c r="AE241" s="1576"/>
      <c r="AF241" s="2904">
        <v>1</v>
      </c>
      <c r="AG241" s="2905" t="s">
        <v>1025</v>
      </c>
      <c r="AH241" s="2905" t="s">
        <v>1042</v>
      </c>
      <c r="AI241" s="2904"/>
      <c r="AJ241" s="2905"/>
      <c r="AK241" s="2905"/>
      <c r="AL241" s="2386"/>
      <c r="AM241" s="2221"/>
      <c r="AN241" s="2221"/>
      <c r="AO241" s="2221"/>
      <c r="AP241" s="2221"/>
      <c r="AQ241" s="2221"/>
      <c r="AR241" s="2221"/>
      <c r="AS241" s="2221"/>
      <c r="AT241" s="2221"/>
      <c r="AU241" s="2221"/>
      <c r="AV241" s="2221"/>
      <c r="AW241" s="2221"/>
      <c r="AX241" s="2221"/>
      <c r="AY241" s="2221"/>
      <c r="AZ241" s="2221"/>
      <c r="BA241" s="2221"/>
      <c r="BB241" s="2221"/>
      <c r="BC241" s="2221"/>
      <c r="BD241" s="2221"/>
      <c r="BE241" s="2221"/>
      <c r="BF241" s="2221"/>
      <c r="BG241" s="4633"/>
    </row>
    <row customHeight="1" ht="11.25">
      <c r="A242" s="1564" t="s">
        <v>989</v>
      </c>
      <c r="B242" s="1564"/>
      <c r="C242" s="1564"/>
      <c r="D242" s="1558"/>
      <c r="E242" s="1568"/>
      <c r="F242" s="2227"/>
      <c r="G242" s="2228"/>
      <c r="H242" s="2913" t="s">
        <v>1118</v>
      </c>
      <c r="I242" s="2914"/>
      <c r="J242" s="2883"/>
      <c r="K242" s="2915"/>
      <c r="L242" s="2505"/>
      <c r="M242" s="2506"/>
      <c r="N242" s="2906"/>
      <c r="O242" s="2907">
        <v>1</v>
      </c>
      <c r="P242" s="2908" t="s">
        <v>65</v>
      </c>
      <c r="Q242" s="7566" t="s">
        <v>1027</v>
      </c>
      <c r="R242" s="7567" t="s">
        <v>1028</v>
      </c>
      <c r="S242" s="7567" t="s">
        <v>1029</v>
      </c>
      <c r="T242" s="7567" t="s">
        <v>1029</v>
      </c>
      <c r="U242" s="7567" t="s">
        <v>1030</v>
      </c>
      <c r="V242" s="7567" t="s">
        <v>1031</v>
      </c>
      <c r="W242" s="7567" t="s">
        <v>1032</v>
      </c>
      <c r="X242" s="7567" t="s">
        <v>1033</v>
      </c>
      <c r="Y242" s="7567" t="s">
        <v>1034</v>
      </c>
      <c r="Z242" s="1573"/>
      <c r="AA242" s="1574"/>
      <c r="AB242" s="1574"/>
      <c r="AC242" s="1578"/>
      <c r="AD242" s="1578"/>
      <c r="AE242" s="1579"/>
      <c r="AF242" s="2904"/>
      <c r="AG242" s="2905"/>
      <c r="AH242" s="2905"/>
      <c r="AI242" s="2904"/>
      <c r="AJ242" s="2905"/>
      <c r="AK242" s="2905"/>
      <c r="AL242" s="2386"/>
      <c r="AM242" s="2221"/>
      <c r="AN242" s="2221"/>
      <c r="AO242" s="2221"/>
      <c r="AP242" s="2221"/>
      <c r="AQ242" s="2221"/>
      <c r="AR242" s="2221"/>
      <c r="AS242" s="2221"/>
      <c r="AT242" s="2221"/>
      <c r="AU242" s="2221"/>
      <c r="AV242" s="2221"/>
      <c r="AW242" s="2221"/>
      <c r="AX242" s="2221"/>
      <c r="AY242" s="2221"/>
      <c r="AZ242" s="2221"/>
      <c r="BA242" s="2221"/>
      <c r="BB242" s="2221"/>
      <c r="BC242" s="2221"/>
      <c r="BD242" s="2221"/>
      <c r="BE242" s="2221"/>
      <c r="BF242" s="2221"/>
      <c r="BG242" s="4633"/>
    </row>
    <row customHeight="1" ht="11.25">
      <c r="A243" s="1564" t="s">
        <v>989</v>
      </c>
      <c r="B243" s="1564"/>
      <c r="C243" s="1564"/>
      <c r="D243" s="1558"/>
      <c r="E243" s="1568"/>
      <c r="F243" s="2227"/>
      <c r="G243" s="2228"/>
      <c r="H243" s="2913" t="s">
        <v>1118</v>
      </c>
      <c r="I243" s="2914"/>
      <c r="J243" s="2883"/>
      <c r="K243" s="2915"/>
      <c r="L243" s="2505"/>
      <c r="M243" s="2506"/>
      <c r="N243" s="2906"/>
      <c r="O243" s="2907"/>
      <c r="P243" s="2909"/>
      <c r="Q243" s="7566"/>
      <c r="R243" s="2911"/>
      <c r="S243" s="2912"/>
      <c r="T243" s="2911"/>
      <c r="U243" s="2911"/>
      <c r="V243" s="2911"/>
      <c r="W243" s="2911"/>
      <c r="X243" s="2911"/>
      <c r="Y243" s="2911"/>
      <c r="Z243" s="2226"/>
      <c r="AA243" s="2192">
        <v>1</v>
      </c>
      <c r="AB243" s="1577" t="s">
        <v>1063</v>
      </c>
      <c r="AC243" s="1567">
        <v>521.65471</v>
      </c>
      <c r="AD243" s="1577" t="str">
        <f>AB243</f>
        <v>  За счет платы за технологическое присоединение</v>
      </c>
      <c r="AE243" s="1567"/>
      <c r="AF243" s="2904"/>
      <c r="AG243" s="2905"/>
      <c r="AH243" s="2905"/>
      <c r="AI243" s="2904"/>
      <c r="AJ243" s="2905"/>
      <c r="AK243" s="2905"/>
      <c r="AL243" s="2386"/>
      <c r="AM243" s="2221"/>
      <c r="AN243" s="2221"/>
      <c r="AO243" s="2221"/>
      <c r="AP243" s="2221"/>
      <c r="AQ243" s="2221"/>
      <c r="AR243" s="2221"/>
      <c r="AS243" s="2221"/>
      <c r="AT243" s="2221"/>
      <c r="AU243" s="2221"/>
      <c r="AV243" s="2221"/>
      <c r="AW243" s="2221"/>
      <c r="AX243" s="2221"/>
      <c r="AY243" s="2221"/>
      <c r="AZ243" s="2221"/>
      <c r="BA243" s="2221"/>
      <c r="BB243" s="2221"/>
      <c r="BC243" s="2221"/>
      <c r="BD243" s="2221"/>
      <c r="BE243" s="2221"/>
      <c r="BF243" s="2221"/>
      <c r="BG243" s="4633"/>
    </row>
    <row customHeight="1" ht="11.25">
      <c r="A244" s="1564" t="s">
        <v>989</v>
      </c>
      <c r="B244" s="1564"/>
      <c r="C244" s="1564"/>
      <c r="D244" s="1558"/>
      <c r="E244" s="1568"/>
      <c r="F244" s="2228"/>
      <c r="G244" s="2228"/>
      <c r="H244" s="2228"/>
      <c r="I244" s="2228"/>
      <c r="J244" s="2228"/>
      <c r="K244" s="2228"/>
      <c r="L244" s="2228"/>
      <c r="M244" s="2228"/>
      <c r="N244" s="2228"/>
      <c r="O244" s="2228"/>
      <c r="P244" s="2228"/>
      <c r="Q244" s="2228"/>
      <c r="R244" s="2228"/>
      <c r="S244" s="2228"/>
      <c r="T244" s="2228"/>
      <c r="U244" s="2228"/>
      <c r="V244" s="2228"/>
      <c r="W244" s="2228"/>
      <c r="X244" s="2228"/>
      <c r="Y244" s="2228"/>
      <c r="Z244" s="7559" t="s">
        <v>684</v>
      </c>
      <c r="AA244" s="2212" t="s">
        <v>107</v>
      </c>
      <c r="AB244" s="1577" t="s">
        <v>1035</v>
      </c>
      <c r="AC244" s="1567">
        <v>104.33094</v>
      </c>
      <c r="AD244" s="1577" t="str">
        <f>AB244</f>
        <v>  Прочие собственные средства</v>
      </c>
      <c r="AE244" s="1567"/>
      <c r="AF244" s="2229"/>
      <c r="AG244" s="2157"/>
      <c r="AH244" s="2157"/>
      <c r="AI244" s="2229"/>
      <c r="AJ244" s="2157"/>
      <c r="AK244" s="2385"/>
      <c r="AL244" s="2386"/>
      <c r="AM244" s="2221"/>
      <c r="AN244" s="2221"/>
      <c r="AO244" s="2221"/>
      <c r="AP244" s="2221"/>
      <c r="AQ244" s="2221"/>
      <c r="AR244" s="2221"/>
      <c r="AS244" s="2221"/>
      <c r="AT244" s="2221"/>
      <c r="AU244" s="2221"/>
      <c r="AV244" s="2221"/>
      <c r="AW244" s="2221"/>
      <c r="AX244" s="2221"/>
      <c r="AY244" s="2221"/>
      <c r="AZ244" s="2221"/>
      <c r="BA244" s="2221"/>
      <c r="BB244" s="2221"/>
      <c r="BC244" s="2221"/>
      <c r="BD244" s="2221"/>
      <c r="BE244" s="2221"/>
      <c r="BF244" s="2221"/>
      <c r="BG244" s="7564"/>
    </row>
    <row customHeight="1" ht="11.25">
      <c r="A245" s="1564" t="s">
        <v>989</v>
      </c>
      <c r="B245" s="1564"/>
      <c r="C245" s="1564"/>
      <c r="D245" s="1558"/>
      <c r="E245" s="1568"/>
      <c r="F245" s="2227"/>
      <c r="G245" s="2228"/>
      <c r="H245" s="2913" t="s">
        <v>1118</v>
      </c>
      <c r="I245" s="2914"/>
      <c r="J245" s="2883"/>
      <c r="K245" s="2915"/>
      <c r="L245" s="2505"/>
      <c r="M245" s="2506"/>
      <c r="N245" s="2906"/>
      <c r="O245" s="2907"/>
      <c r="P245" s="2910"/>
      <c r="Q245" s="7566"/>
      <c r="R245" s="2911"/>
      <c r="S245" s="2912"/>
      <c r="T245" s="2911"/>
      <c r="U245" s="2911"/>
      <c r="V245" s="2911"/>
      <c r="W245" s="2911"/>
      <c r="X245" s="2911"/>
      <c r="Y245" s="2911"/>
      <c r="Z245" s="1573"/>
      <c r="AA245" s="1574"/>
      <c r="AB245" s="1639" t="s">
        <v>1036</v>
      </c>
      <c r="AC245" s="1578"/>
      <c r="AD245" s="1578"/>
      <c r="AE245" s="1580"/>
      <c r="AF245" s="2904"/>
      <c r="AG245" s="2905"/>
      <c r="AH245" s="2905"/>
      <c r="AI245" s="2904"/>
      <c r="AJ245" s="2905"/>
      <c r="AK245" s="2905"/>
      <c r="AL245" s="2386"/>
      <c r="AM245" s="2221"/>
      <c r="AN245" s="2221"/>
      <c r="AO245" s="2221"/>
      <c r="AP245" s="2221"/>
      <c r="AQ245" s="2221"/>
      <c r="AR245" s="2221"/>
      <c r="AS245" s="2221"/>
      <c r="AT245" s="2221"/>
      <c r="AU245" s="2221"/>
      <c r="AV245" s="2221"/>
      <c r="AW245" s="2221"/>
      <c r="AX245" s="2221"/>
      <c r="AY245" s="2221"/>
      <c r="AZ245" s="2221"/>
      <c r="BA245" s="2221"/>
      <c r="BB245" s="2221"/>
      <c r="BC245" s="2221"/>
      <c r="BD245" s="2221"/>
      <c r="BE245" s="2221"/>
      <c r="BF245" s="2221"/>
      <c r="BG245" s="4633"/>
    </row>
    <row customHeight="1" ht="11.25">
      <c r="A246" s="1564" t="s">
        <v>989</v>
      </c>
      <c r="B246" s="1564"/>
      <c r="C246" s="1564"/>
      <c r="D246" s="1558"/>
      <c r="E246" s="1568"/>
      <c r="F246" s="2227"/>
      <c r="G246" s="2228"/>
      <c r="H246" s="2913" t="s">
        <v>1118</v>
      </c>
      <c r="I246" s="2914"/>
      <c r="J246" s="2883"/>
      <c r="K246" s="2915"/>
      <c r="L246" s="2505"/>
      <c r="M246" s="2506"/>
      <c r="N246" s="1573"/>
      <c r="O246" s="1574"/>
      <c r="P246" s="1566" t="s">
        <v>1037</v>
      </c>
      <c r="Q246" s="1574"/>
      <c r="R246" s="1574"/>
      <c r="S246" s="1574"/>
      <c r="T246" s="1574"/>
      <c r="U246" s="1574"/>
      <c r="V246" s="1574"/>
      <c r="W246" s="1574"/>
      <c r="X246" s="1574"/>
      <c r="Y246" s="1574"/>
      <c r="Z246" s="1574"/>
      <c r="AA246" s="1574"/>
      <c r="AB246" s="1574"/>
      <c r="AC246" s="1574"/>
      <c r="AD246" s="1574"/>
      <c r="AE246" s="1581"/>
      <c r="AF246" s="2904"/>
      <c r="AG246" s="2905"/>
      <c r="AH246" s="2905"/>
      <c r="AI246" s="2904"/>
      <c r="AJ246" s="2905"/>
      <c r="AK246" s="2905"/>
      <c r="AL246" s="2386"/>
      <c r="AM246" s="2221"/>
      <c r="AN246" s="2221"/>
      <c r="AO246" s="2221"/>
      <c r="AP246" s="2221"/>
      <c r="AQ246" s="2221"/>
      <c r="AR246" s="2221"/>
      <c r="AS246" s="2221"/>
      <c r="AT246" s="2221"/>
      <c r="AU246" s="2221"/>
      <c r="AV246" s="2221"/>
      <c r="AW246" s="2221"/>
      <c r="AX246" s="2221"/>
      <c r="AY246" s="2221"/>
      <c r="AZ246" s="2221"/>
      <c r="BA246" s="2221"/>
      <c r="BB246" s="2221"/>
      <c r="BC246" s="2221"/>
      <c r="BD246" s="2221"/>
      <c r="BE246" s="2221"/>
      <c r="BF246" s="2221"/>
      <c r="BG246" s="4633"/>
    </row>
    <row customHeight="1" ht="11.25">
      <c r="A247" s="1564" t="s">
        <v>989</v>
      </c>
      <c r="B247" s="1564" t="s">
        <v>1068</v>
      </c>
      <c r="C247" s="1564"/>
      <c r="D247" s="1558"/>
      <c r="E247" s="1568"/>
      <c r="F247" s="2227"/>
      <c r="G247" s="4617" t="s">
        <v>684</v>
      </c>
      <c r="H247" s="2913" t="s">
        <v>1122</v>
      </c>
      <c r="I247" s="2914" t="s">
        <v>1070</v>
      </c>
      <c r="J247" s="2883" t="s">
        <v>1074</v>
      </c>
      <c r="K247" s="2915" t="s">
        <v>1123</v>
      </c>
      <c r="L247" s="2505" t="s">
        <v>19</v>
      </c>
      <c r="M247" s="2506"/>
      <c r="N247" s="2384"/>
      <c r="O247" s="1575" t="s">
        <v>371</v>
      </c>
      <c r="P247" s="1576"/>
      <c r="Q247" s="1576"/>
      <c r="R247" s="1576"/>
      <c r="S247" s="1576"/>
      <c r="T247" s="1576"/>
      <c r="U247" s="1576"/>
      <c r="V247" s="1576"/>
      <c r="W247" s="1576"/>
      <c r="X247" s="1576"/>
      <c r="Y247" s="1576"/>
      <c r="Z247" s="1576"/>
      <c r="AA247" s="1576"/>
      <c r="AB247" s="1576"/>
      <c r="AC247" s="1576"/>
      <c r="AD247" s="1576"/>
      <c r="AE247" s="1576"/>
      <c r="AF247" s="2904">
        <v>1</v>
      </c>
      <c r="AG247" s="2905" t="s">
        <v>1025</v>
      </c>
      <c r="AH247" s="2905" t="s">
        <v>1042</v>
      </c>
      <c r="AI247" s="2904"/>
      <c r="AJ247" s="2905"/>
      <c r="AK247" s="2905"/>
      <c r="AL247" s="2386"/>
      <c r="AM247" s="2221"/>
      <c r="AN247" s="2221"/>
      <c r="AO247" s="2221"/>
      <c r="AP247" s="2221"/>
      <c r="AQ247" s="2221"/>
      <c r="AR247" s="2221"/>
      <c r="AS247" s="2221"/>
      <c r="AT247" s="2221"/>
      <c r="AU247" s="2221"/>
      <c r="AV247" s="2221"/>
      <c r="AW247" s="2221"/>
      <c r="AX247" s="2221"/>
      <c r="AY247" s="2221"/>
      <c r="AZ247" s="2221"/>
      <c r="BA247" s="2221"/>
      <c r="BB247" s="2221"/>
      <c r="BC247" s="2221"/>
      <c r="BD247" s="2221"/>
      <c r="BE247" s="2221"/>
      <c r="BF247" s="2221"/>
      <c r="BG247" s="4633"/>
    </row>
    <row customHeight="1" ht="11.25">
      <c r="A248" s="1564" t="s">
        <v>989</v>
      </c>
      <c r="B248" s="1564"/>
      <c r="C248" s="1564"/>
      <c r="D248" s="1558"/>
      <c r="E248" s="1568"/>
      <c r="F248" s="2227"/>
      <c r="G248" s="2228"/>
      <c r="H248" s="2913" t="s">
        <v>1120</v>
      </c>
      <c r="I248" s="2914"/>
      <c r="J248" s="2883"/>
      <c r="K248" s="2915"/>
      <c r="L248" s="2505"/>
      <c r="M248" s="2506"/>
      <c r="N248" s="2906"/>
      <c r="O248" s="2907">
        <v>1</v>
      </c>
      <c r="P248" s="2908" t="s">
        <v>65</v>
      </c>
      <c r="Q248" s="7566" t="s">
        <v>1027</v>
      </c>
      <c r="R248" s="7567" t="s">
        <v>1028</v>
      </c>
      <c r="S248" s="7567" t="s">
        <v>1029</v>
      </c>
      <c r="T248" s="7567" t="s">
        <v>1029</v>
      </c>
      <c r="U248" s="7567" t="s">
        <v>1030</v>
      </c>
      <c r="V248" s="7567" t="s">
        <v>1031</v>
      </c>
      <c r="W248" s="7567" t="s">
        <v>1032</v>
      </c>
      <c r="X248" s="7567" t="s">
        <v>1033</v>
      </c>
      <c r="Y248" s="7567" t="s">
        <v>1034</v>
      </c>
      <c r="Z248" s="1573"/>
      <c r="AA248" s="1574"/>
      <c r="AB248" s="1574"/>
      <c r="AC248" s="1578"/>
      <c r="AD248" s="1578"/>
      <c r="AE248" s="1579"/>
      <c r="AF248" s="2904"/>
      <c r="AG248" s="2905"/>
      <c r="AH248" s="2905"/>
      <c r="AI248" s="2904"/>
      <c r="AJ248" s="2905"/>
      <c r="AK248" s="2905"/>
      <c r="AL248" s="2386"/>
      <c r="AM248" s="2221"/>
      <c r="AN248" s="2221"/>
      <c r="AO248" s="2221"/>
      <c r="AP248" s="2221"/>
      <c r="AQ248" s="2221"/>
      <c r="AR248" s="2221"/>
      <c r="AS248" s="2221"/>
      <c r="AT248" s="2221"/>
      <c r="AU248" s="2221"/>
      <c r="AV248" s="2221"/>
      <c r="AW248" s="2221"/>
      <c r="AX248" s="2221"/>
      <c r="AY248" s="2221"/>
      <c r="AZ248" s="2221"/>
      <c r="BA248" s="2221"/>
      <c r="BB248" s="2221"/>
      <c r="BC248" s="2221"/>
      <c r="BD248" s="2221"/>
      <c r="BE248" s="2221"/>
      <c r="BF248" s="2221"/>
      <c r="BG248" s="4633"/>
    </row>
    <row customHeight="1" ht="11.25">
      <c r="A249" s="1564" t="s">
        <v>989</v>
      </c>
      <c r="B249" s="1564"/>
      <c r="C249" s="1564"/>
      <c r="D249" s="1558"/>
      <c r="E249" s="1568"/>
      <c r="F249" s="2227"/>
      <c r="G249" s="2228"/>
      <c r="H249" s="2913" t="s">
        <v>1120</v>
      </c>
      <c r="I249" s="2914"/>
      <c r="J249" s="2883"/>
      <c r="K249" s="2915"/>
      <c r="L249" s="2505"/>
      <c r="M249" s="2506"/>
      <c r="N249" s="2906"/>
      <c r="O249" s="2907"/>
      <c r="P249" s="2909"/>
      <c r="Q249" s="7566"/>
      <c r="R249" s="2911"/>
      <c r="S249" s="2912"/>
      <c r="T249" s="2911"/>
      <c r="U249" s="2911"/>
      <c r="V249" s="2911"/>
      <c r="W249" s="2911"/>
      <c r="X249" s="2911"/>
      <c r="Y249" s="2911"/>
      <c r="Z249" s="2226"/>
      <c r="AA249" s="2192">
        <v>1</v>
      </c>
      <c r="AB249" s="1577" t="s">
        <v>1063</v>
      </c>
      <c r="AC249" s="1567">
        <v>8351.45231</v>
      </c>
      <c r="AD249" s="1577" t="str">
        <f>AB249</f>
        <v>  За счет платы за технологическое присоединение</v>
      </c>
      <c r="AE249" s="1567"/>
      <c r="AF249" s="2904"/>
      <c r="AG249" s="2905"/>
      <c r="AH249" s="2905"/>
      <c r="AI249" s="2904"/>
      <c r="AJ249" s="2905"/>
      <c r="AK249" s="2905"/>
      <c r="AL249" s="2386"/>
      <c r="AM249" s="2221"/>
      <c r="AN249" s="2221"/>
      <c r="AO249" s="2221"/>
      <c r="AP249" s="2221"/>
      <c r="AQ249" s="2221"/>
      <c r="AR249" s="2221"/>
      <c r="AS249" s="2221"/>
      <c r="AT249" s="2221"/>
      <c r="AU249" s="2221"/>
      <c r="AV249" s="2221"/>
      <c r="AW249" s="2221"/>
      <c r="AX249" s="2221"/>
      <c r="AY249" s="2221"/>
      <c r="AZ249" s="2221"/>
      <c r="BA249" s="2221"/>
      <c r="BB249" s="2221"/>
      <c r="BC249" s="2221"/>
      <c r="BD249" s="2221"/>
      <c r="BE249" s="2221"/>
      <c r="BF249" s="2221"/>
      <c r="BG249" s="4633"/>
    </row>
    <row customHeight="1" ht="11.25">
      <c r="A250" s="1564" t="s">
        <v>989</v>
      </c>
      <c r="B250" s="1564"/>
      <c r="C250" s="1564"/>
      <c r="D250" s="1558"/>
      <c r="E250" s="1568"/>
      <c r="F250" s="2228"/>
      <c r="G250" s="2228"/>
      <c r="H250" s="2228"/>
      <c r="I250" s="2228"/>
      <c r="J250" s="2228"/>
      <c r="K250" s="2228"/>
      <c r="L250" s="2228"/>
      <c r="M250" s="2228"/>
      <c r="N250" s="2228"/>
      <c r="O250" s="2228"/>
      <c r="P250" s="2228"/>
      <c r="Q250" s="2228"/>
      <c r="R250" s="2228"/>
      <c r="S250" s="2228"/>
      <c r="T250" s="2228"/>
      <c r="U250" s="2228"/>
      <c r="V250" s="2228"/>
      <c r="W250" s="2228"/>
      <c r="X250" s="2228"/>
      <c r="Y250" s="2228"/>
      <c r="Z250" s="7559" t="s">
        <v>684</v>
      </c>
      <c r="AA250" s="2212" t="s">
        <v>107</v>
      </c>
      <c r="AB250" s="1577" t="s">
        <v>1035</v>
      </c>
      <c r="AC250" s="1567">
        <v>1670.290462</v>
      </c>
      <c r="AD250" s="1577" t="str">
        <f>AB250</f>
        <v>  Прочие собственные средства</v>
      </c>
      <c r="AE250" s="1567"/>
      <c r="AF250" s="2229"/>
      <c r="AG250" s="2157"/>
      <c r="AH250" s="2157"/>
      <c r="AI250" s="2229"/>
      <c r="AJ250" s="2157"/>
      <c r="AK250" s="2385"/>
      <c r="AL250" s="2386"/>
      <c r="AM250" s="2221"/>
      <c r="AN250" s="2221"/>
      <c r="AO250" s="2221"/>
      <c r="AP250" s="2221"/>
      <c r="AQ250" s="2221"/>
      <c r="AR250" s="2221"/>
      <c r="AS250" s="2221"/>
      <c r="AT250" s="2221"/>
      <c r="AU250" s="2221"/>
      <c r="AV250" s="2221"/>
      <c r="AW250" s="2221"/>
      <c r="AX250" s="2221"/>
      <c r="AY250" s="2221"/>
      <c r="AZ250" s="2221"/>
      <c r="BA250" s="2221"/>
      <c r="BB250" s="2221"/>
      <c r="BC250" s="2221"/>
      <c r="BD250" s="2221"/>
      <c r="BE250" s="2221"/>
      <c r="BF250" s="2221"/>
      <c r="BG250" s="7564"/>
    </row>
    <row customHeight="1" ht="11.25">
      <c r="A251" s="1564" t="s">
        <v>989</v>
      </c>
      <c r="B251" s="1564"/>
      <c r="C251" s="1564"/>
      <c r="D251" s="1558"/>
      <c r="E251" s="1568"/>
      <c r="F251" s="2227"/>
      <c r="G251" s="2228"/>
      <c r="H251" s="2913" t="s">
        <v>1120</v>
      </c>
      <c r="I251" s="2914"/>
      <c r="J251" s="2883"/>
      <c r="K251" s="2915"/>
      <c r="L251" s="2505"/>
      <c r="M251" s="2506"/>
      <c r="N251" s="2906"/>
      <c r="O251" s="2907"/>
      <c r="P251" s="2910"/>
      <c r="Q251" s="7566"/>
      <c r="R251" s="2911"/>
      <c r="S251" s="2912"/>
      <c r="T251" s="2911"/>
      <c r="U251" s="2911"/>
      <c r="V251" s="2911"/>
      <c r="W251" s="2911"/>
      <c r="X251" s="2911"/>
      <c r="Y251" s="2911"/>
      <c r="Z251" s="1573"/>
      <c r="AA251" s="1574"/>
      <c r="AB251" s="1639" t="s">
        <v>1036</v>
      </c>
      <c r="AC251" s="1578"/>
      <c r="AD251" s="1578"/>
      <c r="AE251" s="1580"/>
      <c r="AF251" s="2904"/>
      <c r="AG251" s="2905"/>
      <c r="AH251" s="2905"/>
      <c r="AI251" s="2904"/>
      <c r="AJ251" s="2905"/>
      <c r="AK251" s="2905"/>
      <c r="AL251" s="2386"/>
      <c r="AM251" s="2221"/>
      <c r="AN251" s="2221"/>
      <c r="AO251" s="2221"/>
      <c r="AP251" s="2221"/>
      <c r="AQ251" s="2221"/>
      <c r="AR251" s="2221"/>
      <c r="AS251" s="2221"/>
      <c r="AT251" s="2221"/>
      <c r="AU251" s="2221"/>
      <c r="AV251" s="2221"/>
      <c r="AW251" s="2221"/>
      <c r="AX251" s="2221"/>
      <c r="AY251" s="2221"/>
      <c r="AZ251" s="2221"/>
      <c r="BA251" s="2221"/>
      <c r="BB251" s="2221"/>
      <c r="BC251" s="2221"/>
      <c r="BD251" s="2221"/>
      <c r="BE251" s="2221"/>
      <c r="BF251" s="2221"/>
      <c r="BG251" s="4633"/>
    </row>
    <row customHeight="1" ht="11.25">
      <c r="A252" s="1564" t="s">
        <v>989</v>
      </c>
      <c r="B252" s="1564"/>
      <c r="C252" s="1564"/>
      <c r="D252" s="1558"/>
      <c r="E252" s="1568"/>
      <c r="F252" s="2227"/>
      <c r="G252" s="2228"/>
      <c r="H252" s="2913" t="s">
        <v>1120</v>
      </c>
      <c r="I252" s="2914"/>
      <c r="J252" s="2883"/>
      <c r="K252" s="2915"/>
      <c r="L252" s="2505"/>
      <c r="M252" s="2506"/>
      <c r="N252" s="1573"/>
      <c r="O252" s="1574"/>
      <c r="P252" s="1566" t="s">
        <v>1037</v>
      </c>
      <c r="Q252" s="1574"/>
      <c r="R252" s="1574"/>
      <c r="S252" s="1574"/>
      <c r="T252" s="1574"/>
      <c r="U252" s="1574"/>
      <c r="V252" s="1574"/>
      <c r="W252" s="1574"/>
      <c r="X252" s="1574"/>
      <c r="Y252" s="1574"/>
      <c r="Z252" s="1574"/>
      <c r="AA252" s="1574"/>
      <c r="AB252" s="1574"/>
      <c r="AC252" s="1574"/>
      <c r="AD252" s="1574"/>
      <c r="AE252" s="1581"/>
      <c r="AF252" s="2904"/>
      <c r="AG252" s="2905"/>
      <c r="AH252" s="2905"/>
      <c r="AI252" s="2904"/>
      <c r="AJ252" s="2905"/>
      <c r="AK252" s="2905"/>
      <c r="AL252" s="2386"/>
      <c r="AM252" s="2221"/>
      <c r="AN252" s="2221"/>
      <c r="AO252" s="2221"/>
      <c r="AP252" s="2221"/>
      <c r="AQ252" s="2221"/>
      <c r="AR252" s="2221"/>
      <c r="AS252" s="2221"/>
      <c r="AT252" s="2221"/>
      <c r="AU252" s="2221"/>
      <c r="AV252" s="2221"/>
      <c r="AW252" s="2221"/>
      <c r="AX252" s="2221"/>
      <c r="AY252" s="2221"/>
      <c r="AZ252" s="2221"/>
      <c r="BA252" s="2221"/>
      <c r="BB252" s="2221"/>
      <c r="BC252" s="2221"/>
      <c r="BD252" s="2221"/>
      <c r="BE252" s="2221"/>
      <c r="BF252" s="2221"/>
      <c r="BG252" s="4633"/>
    </row>
    <row customHeight="1" ht="11.25">
      <c r="A253" s="1564" t="s">
        <v>989</v>
      </c>
      <c r="B253" s="1564" t="s">
        <v>1068</v>
      </c>
      <c r="C253" s="1564"/>
      <c r="D253" s="1558"/>
      <c r="E253" s="1568"/>
      <c r="F253" s="2227"/>
      <c r="G253" s="4617" t="s">
        <v>684</v>
      </c>
      <c r="H253" s="2913" t="s">
        <v>1124</v>
      </c>
      <c r="I253" s="2914" t="s">
        <v>1070</v>
      </c>
      <c r="J253" s="2883" t="s">
        <v>1074</v>
      </c>
      <c r="K253" s="2915" t="s">
        <v>1125</v>
      </c>
      <c r="L253" s="2505" t="s">
        <v>19</v>
      </c>
      <c r="M253" s="2506"/>
      <c r="N253" s="2384"/>
      <c r="O253" s="1575" t="s">
        <v>371</v>
      </c>
      <c r="P253" s="1576"/>
      <c r="Q253" s="1576"/>
      <c r="R253" s="1576"/>
      <c r="S253" s="1576"/>
      <c r="T253" s="1576"/>
      <c r="U253" s="1576"/>
      <c r="V253" s="1576"/>
      <c r="W253" s="1576"/>
      <c r="X253" s="1576"/>
      <c r="Y253" s="1576"/>
      <c r="Z253" s="1576"/>
      <c r="AA253" s="1576"/>
      <c r="AB253" s="1576"/>
      <c r="AC253" s="1576"/>
      <c r="AD253" s="1576"/>
      <c r="AE253" s="1576"/>
      <c r="AF253" s="2904">
        <v>1</v>
      </c>
      <c r="AG253" s="2905" t="s">
        <v>1025</v>
      </c>
      <c r="AH253" s="2905" t="s">
        <v>1042</v>
      </c>
      <c r="AI253" s="2904"/>
      <c r="AJ253" s="2905"/>
      <c r="AK253" s="2905"/>
      <c r="AL253" s="2386"/>
      <c r="AM253" s="2221"/>
      <c r="AN253" s="2221"/>
      <c r="AO253" s="2221"/>
      <c r="AP253" s="2221"/>
      <c r="AQ253" s="2221"/>
      <c r="AR253" s="2221"/>
      <c r="AS253" s="2221"/>
      <c r="AT253" s="2221"/>
      <c r="AU253" s="2221"/>
      <c r="AV253" s="2221"/>
      <c r="AW253" s="2221"/>
      <c r="AX253" s="2221"/>
      <c r="AY253" s="2221"/>
      <c r="AZ253" s="2221"/>
      <c r="BA253" s="2221"/>
      <c r="BB253" s="2221"/>
      <c r="BC253" s="2221"/>
      <c r="BD253" s="2221"/>
      <c r="BE253" s="2221"/>
      <c r="BF253" s="2221"/>
      <c r="BG253" s="4633"/>
    </row>
    <row customHeight="1" ht="11.25">
      <c r="A254" s="1564" t="s">
        <v>989</v>
      </c>
      <c r="B254" s="1564"/>
      <c r="C254" s="1564"/>
      <c r="D254" s="1558"/>
      <c r="E254" s="1568"/>
      <c r="F254" s="2227"/>
      <c r="G254" s="2228"/>
      <c r="H254" s="2913" t="s">
        <v>1122</v>
      </c>
      <c r="I254" s="2914"/>
      <c r="J254" s="2883"/>
      <c r="K254" s="2915"/>
      <c r="L254" s="2505"/>
      <c r="M254" s="2506"/>
      <c r="N254" s="2906"/>
      <c r="O254" s="2907">
        <v>1</v>
      </c>
      <c r="P254" s="2908" t="s">
        <v>65</v>
      </c>
      <c r="Q254" s="7566" t="s">
        <v>1027</v>
      </c>
      <c r="R254" s="7567" t="s">
        <v>1028</v>
      </c>
      <c r="S254" s="7567" t="s">
        <v>1029</v>
      </c>
      <c r="T254" s="7567" t="s">
        <v>1029</v>
      </c>
      <c r="U254" s="7567" t="s">
        <v>1030</v>
      </c>
      <c r="V254" s="7567" t="s">
        <v>1031</v>
      </c>
      <c r="W254" s="7567" t="s">
        <v>1032</v>
      </c>
      <c r="X254" s="7567" t="s">
        <v>1033</v>
      </c>
      <c r="Y254" s="7567" t="s">
        <v>1034</v>
      </c>
      <c r="Z254" s="1573"/>
      <c r="AA254" s="1574"/>
      <c r="AB254" s="1574"/>
      <c r="AC254" s="1578"/>
      <c r="AD254" s="1578"/>
      <c r="AE254" s="1579"/>
      <c r="AF254" s="2904"/>
      <c r="AG254" s="2905"/>
      <c r="AH254" s="2905"/>
      <c r="AI254" s="2904"/>
      <c r="AJ254" s="2905"/>
      <c r="AK254" s="2905"/>
      <c r="AL254" s="2386"/>
      <c r="AM254" s="2221"/>
      <c r="AN254" s="2221"/>
      <c r="AO254" s="2221"/>
      <c r="AP254" s="2221"/>
      <c r="AQ254" s="2221"/>
      <c r="AR254" s="2221"/>
      <c r="AS254" s="2221"/>
      <c r="AT254" s="2221"/>
      <c r="AU254" s="2221"/>
      <c r="AV254" s="2221"/>
      <c r="AW254" s="2221"/>
      <c r="AX254" s="2221"/>
      <c r="AY254" s="2221"/>
      <c r="AZ254" s="2221"/>
      <c r="BA254" s="2221"/>
      <c r="BB254" s="2221"/>
      <c r="BC254" s="2221"/>
      <c r="BD254" s="2221"/>
      <c r="BE254" s="2221"/>
      <c r="BF254" s="2221"/>
      <c r="BG254" s="4633"/>
    </row>
    <row customHeight="1" ht="11.25">
      <c r="A255" s="1564" t="s">
        <v>989</v>
      </c>
      <c r="B255" s="1564"/>
      <c r="C255" s="1564"/>
      <c r="D255" s="1558"/>
      <c r="E255" s="1568"/>
      <c r="F255" s="2227"/>
      <c r="G255" s="2228"/>
      <c r="H255" s="2913" t="s">
        <v>1122</v>
      </c>
      <c r="I255" s="2914"/>
      <c r="J255" s="2883"/>
      <c r="K255" s="2915"/>
      <c r="L255" s="2505"/>
      <c r="M255" s="2506"/>
      <c r="N255" s="2906"/>
      <c r="O255" s="2907"/>
      <c r="P255" s="2909"/>
      <c r="Q255" s="7566"/>
      <c r="R255" s="2911"/>
      <c r="S255" s="2912"/>
      <c r="T255" s="2911"/>
      <c r="U255" s="2911"/>
      <c r="V255" s="2911"/>
      <c r="W255" s="2911"/>
      <c r="X255" s="2911"/>
      <c r="Y255" s="2911"/>
      <c r="Z255" s="2226"/>
      <c r="AA255" s="2192">
        <v>1</v>
      </c>
      <c r="AB255" s="1577" t="s">
        <v>1063</v>
      </c>
      <c r="AC255" s="1567">
        <v>7076.82499</v>
      </c>
      <c r="AD255" s="1577" t="str">
        <f>AB255</f>
        <v>  За счет платы за технологическое присоединение</v>
      </c>
      <c r="AE255" s="1567"/>
      <c r="AF255" s="2904"/>
      <c r="AG255" s="2905"/>
      <c r="AH255" s="2905"/>
      <c r="AI255" s="2904"/>
      <c r="AJ255" s="2905"/>
      <c r="AK255" s="2905"/>
      <c r="AL255" s="2386"/>
      <c r="AM255" s="2221"/>
      <c r="AN255" s="2221"/>
      <c r="AO255" s="2221"/>
      <c r="AP255" s="2221"/>
      <c r="AQ255" s="2221"/>
      <c r="AR255" s="2221"/>
      <c r="AS255" s="2221"/>
      <c r="AT255" s="2221"/>
      <c r="AU255" s="2221"/>
      <c r="AV255" s="2221"/>
      <c r="AW255" s="2221"/>
      <c r="AX255" s="2221"/>
      <c r="AY255" s="2221"/>
      <c r="AZ255" s="2221"/>
      <c r="BA255" s="2221"/>
      <c r="BB255" s="2221"/>
      <c r="BC255" s="2221"/>
      <c r="BD255" s="2221"/>
      <c r="BE255" s="2221"/>
      <c r="BF255" s="2221"/>
      <c r="BG255" s="4633"/>
    </row>
    <row customHeight="1" ht="11.25">
      <c r="A256" s="1564" t="s">
        <v>989</v>
      </c>
      <c r="B256" s="1564"/>
      <c r="C256" s="1564"/>
      <c r="D256" s="1558"/>
      <c r="E256" s="1568"/>
      <c r="F256" s="2228"/>
      <c r="G256" s="2228"/>
      <c r="H256" s="2228"/>
      <c r="I256" s="2228"/>
      <c r="J256" s="2228"/>
      <c r="K256" s="2228"/>
      <c r="L256" s="2228"/>
      <c r="M256" s="2228"/>
      <c r="N256" s="2228"/>
      <c r="O256" s="2228"/>
      <c r="P256" s="2228"/>
      <c r="Q256" s="2228"/>
      <c r="R256" s="2228"/>
      <c r="S256" s="2228"/>
      <c r="T256" s="2228"/>
      <c r="U256" s="2228"/>
      <c r="V256" s="2228"/>
      <c r="W256" s="2228"/>
      <c r="X256" s="2228"/>
      <c r="Y256" s="2228"/>
      <c r="Z256" s="7559" t="s">
        <v>684</v>
      </c>
      <c r="AA256" s="2212" t="s">
        <v>107</v>
      </c>
      <c r="AB256" s="1577" t="s">
        <v>1035</v>
      </c>
      <c r="AC256" s="1567">
        <v>1415.364998</v>
      </c>
      <c r="AD256" s="1577" t="str">
        <f>AB256</f>
        <v>  Прочие собственные средства</v>
      </c>
      <c r="AE256" s="1567"/>
      <c r="AF256" s="2229"/>
      <c r="AG256" s="2157"/>
      <c r="AH256" s="2157"/>
      <c r="AI256" s="2229"/>
      <c r="AJ256" s="2157"/>
      <c r="AK256" s="2385"/>
      <c r="AL256" s="2386"/>
      <c r="AM256" s="2221"/>
      <c r="AN256" s="2221"/>
      <c r="AO256" s="2221"/>
      <c r="AP256" s="2221"/>
      <c r="AQ256" s="2221"/>
      <c r="AR256" s="2221"/>
      <c r="AS256" s="2221"/>
      <c r="AT256" s="2221"/>
      <c r="AU256" s="2221"/>
      <c r="AV256" s="2221"/>
      <c r="AW256" s="2221"/>
      <c r="AX256" s="2221"/>
      <c r="AY256" s="2221"/>
      <c r="AZ256" s="2221"/>
      <c r="BA256" s="2221"/>
      <c r="BB256" s="2221"/>
      <c r="BC256" s="2221"/>
      <c r="BD256" s="2221"/>
      <c r="BE256" s="2221"/>
      <c r="BF256" s="2221"/>
      <c r="BG256" s="7564"/>
    </row>
    <row customHeight="1" ht="11.25">
      <c r="A257" s="1564" t="s">
        <v>989</v>
      </c>
      <c r="B257" s="1564"/>
      <c r="C257" s="1564"/>
      <c r="D257" s="1558"/>
      <c r="E257" s="1568"/>
      <c r="F257" s="2227"/>
      <c r="G257" s="2228"/>
      <c r="H257" s="2913" t="s">
        <v>1122</v>
      </c>
      <c r="I257" s="2914"/>
      <c r="J257" s="2883"/>
      <c r="K257" s="2915"/>
      <c r="L257" s="2505"/>
      <c r="M257" s="2506"/>
      <c r="N257" s="2906"/>
      <c r="O257" s="2907"/>
      <c r="P257" s="2910"/>
      <c r="Q257" s="7566"/>
      <c r="R257" s="2911"/>
      <c r="S257" s="2912"/>
      <c r="T257" s="2911"/>
      <c r="U257" s="2911"/>
      <c r="V257" s="2911"/>
      <c r="W257" s="2911"/>
      <c r="X257" s="2911"/>
      <c r="Y257" s="2911"/>
      <c r="Z257" s="1573"/>
      <c r="AA257" s="1574"/>
      <c r="AB257" s="1639" t="s">
        <v>1036</v>
      </c>
      <c r="AC257" s="1578"/>
      <c r="AD257" s="1578"/>
      <c r="AE257" s="1580"/>
      <c r="AF257" s="2904"/>
      <c r="AG257" s="2905"/>
      <c r="AH257" s="2905"/>
      <c r="AI257" s="2904"/>
      <c r="AJ257" s="2905"/>
      <c r="AK257" s="2905"/>
      <c r="AL257" s="2386"/>
      <c r="AM257" s="2221"/>
      <c r="AN257" s="2221"/>
      <c r="AO257" s="2221"/>
      <c r="AP257" s="2221"/>
      <c r="AQ257" s="2221"/>
      <c r="AR257" s="2221"/>
      <c r="AS257" s="2221"/>
      <c r="AT257" s="2221"/>
      <c r="AU257" s="2221"/>
      <c r="AV257" s="2221"/>
      <c r="AW257" s="2221"/>
      <c r="AX257" s="2221"/>
      <c r="AY257" s="2221"/>
      <c r="AZ257" s="2221"/>
      <c r="BA257" s="2221"/>
      <c r="BB257" s="2221"/>
      <c r="BC257" s="2221"/>
      <c r="BD257" s="2221"/>
      <c r="BE257" s="2221"/>
      <c r="BF257" s="2221"/>
      <c r="BG257" s="4633"/>
    </row>
    <row customHeight="1" ht="11.25">
      <c r="A258" s="1564" t="s">
        <v>989</v>
      </c>
      <c r="B258" s="1564"/>
      <c r="C258" s="1564"/>
      <c r="D258" s="1558"/>
      <c r="E258" s="1568"/>
      <c r="F258" s="2227"/>
      <c r="G258" s="2228"/>
      <c r="H258" s="2913" t="s">
        <v>1122</v>
      </c>
      <c r="I258" s="2914"/>
      <c r="J258" s="2883"/>
      <c r="K258" s="2915"/>
      <c r="L258" s="2505"/>
      <c r="M258" s="2506"/>
      <c r="N258" s="1573"/>
      <c r="O258" s="1574"/>
      <c r="P258" s="1566" t="s">
        <v>1037</v>
      </c>
      <c r="Q258" s="1574"/>
      <c r="R258" s="1574"/>
      <c r="S258" s="1574"/>
      <c r="T258" s="1574"/>
      <c r="U258" s="1574"/>
      <c r="V258" s="1574"/>
      <c r="W258" s="1574"/>
      <c r="X258" s="1574"/>
      <c r="Y258" s="1574"/>
      <c r="Z258" s="1574"/>
      <c r="AA258" s="1574"/>
      <c r="AB258" s="1574"/>
      <c r="AC258" s="1574"/>
      <c r="AD258" s="1574"/>
      <c r="AE258" s="1581"/>
      <c r="AF258" s="2904"/>
      <c r="AG258" s="2905"/>
      <c r="AH258" s="2905"/>
      <c r="AI258" s="2904"/>
      <c r="AJ258" s="2905"/>
      <c r="AK258" s="2905"/>
      <c r="AL258" s="2386"/>
      <c r="AM258" s="2221"/>
      <c r="AN258" s="2221"/>
      <c r="AO258" s="2221"/>
      <c r="AP258" s="2221"/>
      <c r="AQ258" s="2221"/>
      <c r="AR258" s="2221"/>
      <c r="AS258" s="2221"/>
      <c r="AT258" s="2221"/>
      <c r="AU258" s="2221"/>
      <c r="AV258" s="2221"/>
      <c r="AW258" s="2221"/>
      <c r="AX258" s="2221"/>
      <c r="AY258" s="2221"/>
      <c r="AZ258" s="2221"/>
      <c r="BA258" s="2221"/>
      <c r="BB258" s="2221"/>
      <c r="BC258" s="2221"/>
      <c r="BD258" s="2221"/>
      <c r="BE258" s="2221"/>
      <c r="BF258" s="2221"/>
      <c r="BG258" s="4633"/>
    </row>
    <row customHeight="1" ht="11.25">
      <c r="A259" s="1564" t="s">
        <v>989</v>
      </c>
      <c r="B259" s="1564" t="s">
        <v>1068</v>
      </c>
      <c r="C259" s="1564"/>
      <c r="D259" s="1558"/>
      <c r="E259" s="1568"/>
      <c r="F259" s="2227"/>
      <c r="G259" s="4617" t="s">
        <v>684</v>
      </c>
      <c r="H259" s="2913" t="s">
        <v>1126</v>
      </c>
      <c r="I259" s="2914" t="s">
        <v>1070</v>
      </c>
      <c r="J259" s="2883" t="s">
        <v>1074</v>
      </c>
      <c r="K259" s="2915" t="s">
        <v>1127</v>
      </c>
      <c r="L259" s="2505" t="s">
        <v>19</v>
      </c>
      <c r="M259" s="2506"/>
      <c r="N259" s="2384"/>
      <c r="O259" s="1575" t="s">
        <v>371</v>
      </c>
      <c r="P259" s="1576"/>
      <c r="Q259" s="1576"/>
      <c r="R259" s="1576"/>
      <c r="S259" s="1576"/>
      <c r="T259" s="1576"/>
      <c r="U259" s="1576"/>
      <c r="V259" s="1576"/>
      <c r="W259" s="1576"/>
      <c r="X259" s="1576"/>
      <c r="Y259" s="1576"/>
      <c r="Z259" s="1576"/>
      <c r="AA259" s="1576"/>
      <c r="AB259" s="1576"/>
      <c r="AC259" s="1576"/>
      <c r="AD259" s="1576"/>
      <c r="AE259" s="1576"/>
      <c r="AF259" s="2904">
        <v>1</v>
      </c>
      <c r="AG259" s="2905" t="s">
        <v>1025</v>
      </c>
      <c r="AH259" s="2905" t="s">
        <v>1042</v>
      </c>
      <c r="AI259" s="2904"/>
      <c r="AJ259" s="2905"/>
      <c r="AK259" s="2905"/>
      <c r="AL259" s="2386"/>
      <c r="AM259" s="2221"/>
      <c r="AN259" s="2221"/>
      <c r="AO259" s="2221"/>
      <c r="AP259" s="2221"/>
      <c r="AQ259" s="2221"/>
      <c r="AR259" s="2221"/>
      <c r="AS259" s="2221"/>
      <c r="AT259" s="2221"/>
      <c r="AU259" s="2221"/>
      <c r="AV259" s="2221"/>
      <c r="AW259" s="2221"/>
      <c r="AX259" s="2221"/>
      <c r="AY259" s="2221"/>
      <c r="AZ259" s="2221"/>
      <c r="BA259" s="2221"/>
      <c r="BB259" s="2221"/>
      <c r="BC259" s="2221"/>
      <c r="BD259" s="2221"/>
      <c r="BE259" s="2221"/>
      <c r="BF259" s="2221"/>
      <c r="BG259" s="4633"/>
    </row>
    <row customHeight="1" ht="11.25">
      <c r="A260" s="1564" t="s">
        <v>989</v>
      </c>
      <c r="B260" s="1564"/>
      <c r="C260" s="1564"/>
      <c r="D260" s="1558"/>
      <c r="E260" s="1568"/>
      <c r="F260" s="2227"/>
      <c r="G260" s="2228"/>
      <c r="H260" s="2913" t="s">
        <v>1124</v>
      </c>
      <c r="I260" s="2914"/>
      <c r="J260" s="2883"/>
      <c r="K260" s="2915"/>
      <c r="L260" s="2505"/>
      <c r="M260" s="2506"/>
      <c r="N260" s="2906"/>
      <c r="O260" s="2907">
        <v>1</v>
      </c>
      <c r="P260" s="2908" t="s">
        <v>65</v>
      </c>
      <c r="Q260" s="7566" t="s">
        <v>1027</v>
      </c>
      <c r="R260" s="7567" t="s">
        <v>1028</v>
      </c>
      <c r="S260" s="7567" t="s">
        <v>1029</v>
      </c>
      <c r="T260" s="7567" t="s">
        <v>1029</v>
      </c>
      <c r="U260" s="7567" t="s">
        <v>1030</v>
      </c>
      <c r="V260" s="7567" t="s">
        <v>1031</v>
      </c>
      <c r="W260" s="7567" t="s">
        <v>1032</v>
      </c>
      <c r="X260" s="7567" t="s">
        <v>1033</v>
      </c>
      <c r="Y260" s="7567" t="s">
        <v>1034</v>
      </c>
      <c r="Z260" s="1573"/>
      <c r="AA260" s="1574"/>
      <c r="AB260" s="1574"/>
      <c r="AC260" s="1578"/>
      <c r="AD260" s="1578"/>
      <c r="AE260" s="1579"/>
      <c r="AF260" s="2904"/>
      <c r="AG260" s="2905"/>
      <c r="AH260" s="2905"/>
      <c r="AI260" s="2904"/>
      <c r="AJ260" s="2905"/>
      <c r="AK260" s="2905"/>
      <c r="AL260" s="2386"/>
      <c r="AM260" s="2221"/>
      <c r="AN260" s="2221"/>
      <c r="AO260" s="2221"/>
      <c r="AP260" s="2221"/>
      <c r="AQ260" s="2221"/>
      <c r="AR260" s="2221"/>
      <c r="AS260" s="2221"/>
      <c r="AT260" s="2221"/>
      <c r="AU260" s="2221"/>
      <c r="AV260" s="2221"/>
      <c r="AW260" s="2221"/>
      <c r="AX260" s="2221"/>
      <c r="AY260" s="2221"/>
      <c r="AZ260" s="2221"/>
      <c r="BA260" s="2221"/>
      <c r="BB260" s="2221"/>
      <c r="BC260" s="2221"/>
      <c r="BD260" s="2221"/>
      <c r="BE260" s="2221"/>
      <c r="BF260" s="2221"/>
      <c r="BG260" s="4633"/>
    </row>
    <row customHeight="1" ht="11.25">
      <c r="A261" s="1564" t="s">
        <v>989</v>
      </c>
      <c r="B261" s="1564"/>
      <c r="C261" s="1564"/>
      <c r="D261" s="1558"/>
      <c r="E261" s="1568"/>
      <c r="F261" s="2227"/>
      <c r="G261" s="2228"/>
      <c r="H261" s="2913" t="s">
        <v>1124</v>
      </c>
      <c r="I261" s="2914"/>
      <c r="J261" s="2883"/>
      <c r="K261" s="2915"/>
      <c r="L261" s="2505"/>
      <c r="M261" s="2506"/>
      <c r="N261" s="2906"/>
      <c r="O261" s="2907"/>
      <c r="P261" s="2909"/>
      <c r="Q261" s="7566"/>
      <c r="R261" s="2911"/>
      <c r="S261" s="2912"/>
      <c r="T261" s="2911"/>
      <c r="U261" s="2911"/>
      <c r="V261" s="2911"/>
      <c r="W261" s="2911"/>
      <c r="X261" s="2911"/>
      <c r="Y261" s="2911"/>
      <c r="Z261" s="2226"/>
      <c r="AA261" s="2192">
        <v>1</v>
      </c>
      <c r="AB261" s="1577" t="s">
        <v>1063</v>
      </c>
      <c r="AC261" s="1567">
        <v>11374.48236</v>
      </c>
      <c r="AD261" s="1577" t="str">
        <f>AB261</f>
        <v>  За счет платы за технологическое присоединение</v>
      </c>
      <c r="AE261" s="1567"/>
      <c r="AF261" s="2904"/>
      <c r="AG261" s="2905"/>
      <c r="AH261" s="2905"/>
      <c r="AI261" s="2904"/>
      <c r="AJ261" s="2905"/>
      <c r="AK261" s="2905"/>
      <c r="AL261" s="2386"/>
      <c r="AM261" s="2221"/>
      <c r="AN261" s="2221"/>
      <c r="AO261" s="2221"/>
      <c r="AP261" s="2221"/>
      <c r="AQ261" s="2221"/>
      <c r="AR261" s="2221"/>
      <c r="AS261" s="2221"/>
      <c r="AT261" s="2221"/>
      <c r="AU261" s="2221"/>
      <c r="AV261" s="2221"/>
      <c r="AW261" s="2221"/>
      <c r="AX261" s="2221"/>
      <c r="AY261" s="2221"/>
      <c r="AZ261" s="2221"/>
      <c r="BA261" s="2221"/>
      <c r="BB261" s="2221"/>
      <c r="BC261" s="2221"/>
      <c r="BD261" s="2221"/>
      <c r="BE261" s="2221"/>
      <c r="BF261" s="2221"/>
      <c r="BG261" s="4633"/>
    </row>
    <row customHeight="1" ht="11.25">
      <c r="A262" s="1564" t="s">
        <v>989</v>
      </c>
      <c r="B262" s="1564"/>
      <c r="C262" s="1564"/>
      <c r="D262" s="1558"/>
      <c r="E262" s="1568"/>
      <c r="F262" s="2228"/>
      <c r="G262" s="2228"/>
      <c r="H262" s="2228"/>
      <c r="I262" s="2228"/>
      <c r="J262" s="2228"/>
      <c r="K262" s="2228"/>
      <c r="L262" s="2228"/>
      <c r="M262" s="2228"/>
      <c r="N262" s="2228"/>
      <c r="O262" s="2228"/>
      <c r="P262" s="2228"/>
      <c r="Q262" s="2228"/>
      <c r="R262" s="2228"/>
      <c r="S262" s="2228"/>
      <c r="T262" s="2228"/>
      <c r="U262" s="2228"/>
      <c r="V262" s="2228"/>
      <c r="W262" s="2228"/>
      <c r="X262" s="2228"/>
      <c r="Y262" s="2228"/>
      <c r="Z262" s="7559" t="s">
        <v>684</v>
      </c>
      <c r="AA262" s="2212" t="s">
        <v>107</v>
      </c>
      <c r="AB262" s="1577" t="s">
        <v>1035</v>
      </c>
      <c r="AC262" s="1567">
        <v>2274.896472</v>
      </c>
      <c r="AD262" s="1577" t="str">
        <f>AB262</f>
        <v>  Прочие собственные средства</v>
      </c>
      <c r="AE262" s="1567"/>
      <c r="AF262" s="2229"/>
      <c r="AG262" s="2157"/>
      <c r="AH262" s="2157"/>
      <c r="AI262" s="2229"/>
      <c r="AJ262" s="2157"/>
      <c r="AK262" s="2385"/>
      <c r="AL262" s="2386"/>
      <c r="AM262" s="2221"/>
      <c r="AN262" s="2221"/>
      <c r="AO262" s="2221"/>
      <c r="AP262" s="2221"/>
      <c r="AQ262" s="2221"/>
      <c r="AR262" s="2221"/>
      <c r="AS262" s="2221"/>
      <c r="AT262" s="2221"/>
      <c r="AU262" s="2221"/>
      <c r="AV262" s="2221"/>
      <c r="AW262" s="2221"/>
      <c r="AX262" s="2221"/>
      <c r="AY262" s="2221"/>
      <c r="AZ262" s="2221"/>
      <c r="BA262" s="2221"/>
      <c r="BB262" s="2221"/>
      <c r="BC262" s="2221"/>
      <c r="BD262" s="2221"/>
      <c r="BE262" s="2221"/>
      <c r="BF262" s="2221"/>
      <c r="BG262" s="7564"/>
    </row>
    <row customHeight="1" ht="11.25">
      <c r="A263" s="1564" t="s">
        <v>989</v>
      </c>
      <c r="B263" s="1564"/>
      <c r="C263" s="1564"/>
      <c r="D263" s="1558"/>
      <c r="E263" s="1568"/>
      <c r="F263" s="2227"/>
      <c r="G263" s="2228"/>
      <c r="H263" s="2913" t="s">
        <v>1124</v>
      </c>
      <c r="I263" s="2914"/>
      <c r="J263" s="2883"/>
      <c r="K263" s="2915"/>
      <c r="L263" s="2505"/>
      <c r="M263" s="2506"/>
      <c r="N263" s="2906"/>
      <c r="O263" s="2907"/>
      <c r="P263" s="2910"/>
      <c r="Q263" s="7566"/>
      <c r="R263" s="2911"/>
      <c r="S263" s="2912"/>
      <c r="T263" s="2911"/>
      <c r="U263" s="2911"/>
      <c r="V263" s="2911"/>
      <c r="W263" s="2911"/>
      <c r="X263" s="2911"/>
      <c r="Y263" s="2911"/>
      <c r="Z263" s="1573"/>
      <c r="AA263" s="1574"/>
      <c r="AB263" s="1639" t="s">
        <v>1036</v>
      </c>
      <c r="AC263" s="1578"/>
      <c r="AD263" s="1578"/>
      <c r="AE263" s="1580"/>
      <c r="AF263" s="2904"/>
      <c r="AG263" s="2905"/>
      <c r="AH263" s="2905"/>
      <c r="AI263" s="2904"/>
      <c r="AJ263" s="2905"/>
      <c r="AK263" s="2905"/>
      <c r="AL263" s="2386"/>
      <c r="AM263" s="2221"/>
      <c r="AN263" s="2221"/>
      <c r="AO263" s="2221"/>
      <c r="AP263" s="2221"/>
      <c r="AQ263" s="2221"/>
      <c r="AR263" s="2221"/>
      <c r="AS263" s="2221"/>
      <c r="AT263" s="2221"/>
      <c r="AU263" s="2221"/>
      <c r="AV263" s="2221"/>
      <c r="AW263" s="2221"/>
      <c r="AX263" s="2221"/>
      <c r="AY263" s="2221"/>
      <c r="AZ263" s="2221"/>
      <c r="BA263" s="2221"/>
      <c r="BB263" s="2221"/>
      <c r="BC263" s="2221"/>
      <c r="BD263" s="2221"/>
      <c r="BE263" s="2221"/>
      <c r="BF263" s="2221"/>
      <c r="BG263" s="4633"/>
    </row>
    <row customHeight="1" ht="11.25">
      <c r="A264" s="1564" t="s">
        <v>989</v>
      </c>
      <c r="B264" s="1564"/>
      <c r="C264" s="1564"/>
      <c r="D264" s="1558"/>
      <c r="E264" s="1568"/>
      <c r="F264" s="2227"/>
      <c r="G264" s="2228"/>
      <c r="H264" s="2913" t="s">
        <v>1124</v>
      </c>
      <c r="I264" s="2914"/>
      <c r="J264" s="2883"/>
      <c r="K264" s="2915"/>
      <c r="L264" s="2505"/>
      <c r="M264" s="2506"/>
      <c r="N264" s="1573"/>
      <c r="O264" s="1574"/>
      <c r="P264" s="1566" t="s">
        <v>1037</v>
      </c>
      <c r="Q264" s="1574"/>
      <c r="R264" s="1574"/>
      <c r="S264" s="1574"/>
      <c r="T264" s="1574"/>
      <c r="U264" s="1574"/>
      <c r="V264" s="1574"/>
      <c r="W264" s="1574"/>
      <c r="X264" s="1574"/>
      <c r="Y264" s="1574"/>
      <c r="Z264" s="1574"/>
      <c r="AA264" s="1574"/>
      <c r="AB264" s="1574"/>
      <c r="AC264" s="1574"/>
      <c r="AD264" s="1574"/>
      <c r="AE264" s="1581"/>
      <c r="AF264" s="2904"/>
      <c r="AG264" s="2905"/>
      <c r="AH264" s="2905"/>
      <c r="AI264" s="2904"/>
      <c r="AJ264" s="2905"/>
      <c r="AK264" s="2905"/>
      <c r="AL264" s="2386"/>
      <c r="AM264" s="2221"/>
      <c r="AN264" s="2221"/>
      <c r="AO264" s="2221"/>
      <c r="AP264" s="2221"/>
      <c r="AQ264" s="2221"/>
      <c r="AR264" s="2221"/>
      <c r="AS264" s="2221"/>
      <c r="AT264" s="2221"/>
      <c r="AU264" s="2221"/>
      <c r="AV264" s="2221"/>
      <c r="AW264" s="2221"/>
      <c r="AX264" s="2221"/>
      <c r="AY264" s="2221"/>
      <c r="AZ264" s="2221"/>
      <c r="BA264" s="2221"/>
      <c r="BB264" s="2221"/>
      <c r="BC264" s="2221"/>
      <c r="BD264" s="2221"/>
      <c r="BE264" s="2221"/>
      <c r="BF264" s="2221"/>
      <c r="BG264" s="4633"/>
    </row>
    <row customHeight="1" ht="11.25">
      <c r="A265" s="1564" t="s">
        <v>989</v>
      </c>
      <c r="B265" s="1564" t="s">
        <v>1068</v>
      </c>
      <c r="C265" s="1564"/>
      <c r="D265" s="1558"/>
      <c r="E265" s="1568"/>
      <c r="F265" s="2227"/>
      <c r="G265" s="4617" t="s">
        <v>684</v>
      </c>
      <c r="H265" s="2913" t="s">
        <v>1128</v>
      </c>
      <c r="I265" s="2914" t="s">
        <v>1070</v>
      </c>
      <c r="J265" s="2883" t="s">
        <v>1074</v>
      </c>
      <c r="K265" s="2915" t="s">
        <v>1129</v>
      </c>
      <c r="L265" s="2505" t="s">
        <v>19</v>
      </c>
      <c r="M265" s="2506"/>
      <c r="N265" s="2384"/>
      <c r="O265" s="1575" t="s">
        <v>371</v>
      </c>
      <c r="P265" s="1576"/>
      <c r="Q265" s="1576"/>
      <c r="R265" s="1576"/>
      <c r="S265" s="1576"/>
      <c r="T265" s="1576"/>
      <c r="U265" s="1576"/>
      <c r="V265" s="1576"/>
      <c r="W265" s="1576"/>
      <c r="X265" s="1576"/>
      <c r="Y265" s="1576"/>
      <c r="Z265" s="1576"/>
      <c r="AA265" s="1576"/>
      <c r="AB265" s="1576"/>
      <c r="AC265" s="1576"/>
      <c r="AD265" s="1576"/>
      <c r="AE265" s="1576"/>
      <c r="AF265" s="2904">
        <v>1</v>
      </c>
      <c r="AG265" s="2905" t="s">
        <v>1025</v>
      </c>
      <c r="AH265" s="2905" t="s">
        <v>1042</v>
      </c>
      <c r="AI265" s="2904"/>
      <c r="AJ265" s="2905"/>
      <c r="AK265" s="2905"/>
      <c r="AL265" s="2386"/>
      <c r="AM265" s="2221"/>
      <c r="AN265" s="2221"/>
      <c r="AO265" s="2221"/>
      <c r="AP265" s="2221"/>
      <c r="AQ265" s="2221"/>
      <c r="AR265" s="2221"/>
      <c r="AS265" s="2221"/>
      <c r="AT265" s="2221"/>
      <c r="AU265" s="2221"/>
      <c r="AV265" s="2221"/>
      <c r="AW265" s="2221"/>
      <c r="AX265" s="2221"/>
      <c r="AY265" s="2221"/>
      <c r="AZ265" s="2221"/>
      <c r="BA265" s="2221"/>
      <c r="BB265" s="2221"/>
      <c r="BC265" s="2221"/>
      <c r="BD265" s="2221"/>
      <c r="BE265" s="2221"/>
      <c r="BF265" s="2221"/>
      <c r="BG265" s="4633"/>
    </row>
    <row customHeight="1" ht="11.25">
      <c r="A266" s="1564" t="s">
        <v>989</v>
      </c>
      <c r="B266" s="1564"/>
      <c r="C266" s="1564"/>
      <c r="D266" s="1558"/>
      <c r="E266" s="1568"/>
      <c r="F266" s="2227"/>
      <c r="G266" s="2228"/>
      <c r="H266" s="2913" t="s">
        <v>1126</v>
      </c>
      <c r="I266" s="2914"/>
      <c r="J266" s="2883"/>
      <c r="K266" s="2915"/>
      <c r="L266" s="2505"/>
      <c r="M266" s="2506"/>
      <c r="N266" s="2906"/>
      <c r="O266" s="2907">
        <v>1</v>
      </c>
      <c r="P266" s="2908" t="s">
        <v>65</v>
      </c>
      <c r="Q266" s="7566" t="s">
        <v>1027</v>
      </c>
      <c r="R266" s="7567" t="s">
        <v>1028</v>
      </c>
      <c r="S266" s="7567" t="s">
        <v>1029</v>
      </c>
      <c r="T266" s="7567" t="s">
        <v>1029</v>
      </c>
      <c r="U266" s="7567" t="s">
        <v>1030</v>
      </c>
      <c r="V266" s="7567" t="s">
        <v>1031</v>
      </c>
      <c r="W266" s="7567" t="s">
        <v>1032</v>
      </c>
      <c r="X266" s="7567" t="s">
        <v>1033</v>
      </c>
      <c r="Y266" s="7567" t="s">
        <v>1034</v>
      </c>
      <c r="Z266" s="1573"/>
      <c r="AA266" s="1574"/>
      <c r="AB266" s="1574"/>
      <c r="AC266" s="1578"/>
      <c r="AD266" s="1578"/>
      <c r="AE266" s="1579"/>
      <c r="AF266" s="2904"/>
      <c r="AG266" s="2905"/>
      <c r="AH266" s="2905"/>
      <c r="AI266" s="2904"/>
      <c r="AJ266" s="2905"/>
      <c r="AK266" s="2905"/>
      <c r="AL266" s="2386"/>
      <c r="AM266" s="2221"/>
      <c r="AN266" s="2221"/>
      <c r="AO266" s="2221"/>
      <c r="AP266" s="2221"/>
      <c r="AQ266" s="2221"/>
      <c r="AR266" s="2221"/>
      <c r="AS266" s="2221"/>
      <c r="AT266" s="2221"/>
      <c r="AU266" s="2221"/>
      <c r="AV266" s="2221"/>
      <c r="AW266" s="2221"/>
      <c r="AX266" s="2221"/>
      <c r="AY266" s="2221"/>
      <c r="AZ266" s="2221"/>
      <c r="BA266" s="2221"/>
      <c r="BB266" s="2221"/>
      <c r="BC266" s="2221"/>
      <c r="BD266" s="2221"/>
      <c r="BE266" s="2221"/>
      <c r="BF266" s="2221"/>
      <c r="BG266" s="4633"/>
    </row>
    <row customHeight="1" ht="11.25">
      <c r="A267" s="1564" t="s">
        <v>989</v>
      </c>
      <c r="B267" s="1564"/>
      <c r="C267" s="1564"/>
      <c r="D267" s="1558"/>
      <c r="E267" s="1568"/>
      <c r="F267" s="2227"/>
      <c r="G267" s="2228"/>
      <c r="H267" s="2913" t="s">
        <v>1126</v>
      </c>
      <c r="I267" s="2914"/>
      <c r="J267" s="2883"/>
      <c r="K267" s="2915"/>
      <c r="L267" s="2505"/>
      <c r="M267" s="2506"/>
      <c r="N267" s="2906"/>
      <c r="O267" s="2907"/>
      <c r="P267" s="2909"/>
      <c r="Q267" s="7566"/>
      <c r="R267" s="2911"/>
      <c r="S267" s="2912"/>
      <c r="T267" s="2911"/>
      <c r="U267" s="2911"/>
      <c r="V267" s="2911"/>
      <c r="W267" s="2911"/>
      <c r="X267" s="2911"/>
      <c r="Y267" s="2911"/>
      <c r="Z267" s="2226"/>
      <c r="AA267" s="2192">
        <v>1</v>
      </c>
      <c r="AB267" s="1577" t="s">
        <v>1063</v>
      </c>
      <c r="AC267" s="1567">
        <v>1069.56816</v>
      </c>
      <c r="AD267" s="1577" t="str">
        <f>AB267</f>
        <v>  За счет платы за технологическое присоединение</v>
      </c>
      <c r="AE267" s="1567"/>
      <c r="AF267" s="2904"/>
      <c r="AG267" s="2905"/>
      <c r="AH267" s="2905"/>
      <c r="AI267" s="2904"/>
      <c r="AJ267" s="2905"/>
      <c r="AK267" s="2905"/>
      <c r="AL267" s="2386"/>
      <c r="AM267" s="2221"/>
      <c r="AN267" s="2221"/>
      <c r="AO267" s="2221"/>
      <c r="AP267" s="2221"/>
      <c r="AQ267" s="2221"/>
      <c r="AR267" s="2221"/>
      <c r="AS267" s="2221"/>
      <c r="AT267" s="2221"/>
      <c r="AU267" s="2221"/>
      <c r="AV267" s="2221"/>
      <c r="AW267" s="2221"/>
      <c r="AX267" s="2221"/>
      <c r="AY267" s="2221"/>
      <c r="AZ267" s="2221"/>
      <c r="BA267" s="2221"/>
      <c r="BB267" s="2221"/>
      <c r="BC267" s="2221"/>
      <c r="BD267" s="2221"/>
      <c r="BE267" s="2221"/>
      <c r="BF267" s="2221"/>
      <c r="BG267" s="4633"/>
    </row>
    <row customHeight="1" ht="11.25">
      <c r="A268" s="1564" t="s">
        <v>989</v>
      </c>
      <c r="B268" s="1564"/>
      <c r="C268" s="1564"/>
      <c r="D268" s="1558"/>
      <c r="E268" s="1568"/>
      <c r="F268" s="2228"/>
      <c r="G268" s="2228"/>
      <c r="H268" s="2228"/>
      <c r="I268" s="2228"/>
      <c r="J268" s="2228"/>
      <c r="K268" s="2228"/>
      <c r="L268" s="2228"/>
      <c r="M268" s="2228"/>
      <c r="N268" s="2228"/>
      <c r="O268" s="2228"/>
      <c r="P268" s="2228"/>
      <c r="Q268" s="2228"/>
      <c r="R268" s="2228"/>
      <c r="S268" s="2228"/>
      <c r="T268" s="2228"/>
      <c r="U268" s="2228"/>
      <c r="V268" s="2228"/>
      <c r="W268" s="2228"/>
      <c r="X268" s="2228"/>
      <c r="Y268" s="2228"/>
      <c r="Z268" s="7559" t="s">
        <v>684</v>
      </c>
      <c r="AA268" s="2212" t="s">
        <v>107</v>
      </c>
      <c r="AB268" s="1577" t="s">
        <v>1035</v>
      </c>
      <c r="AC268" s="1567">
        <v>213.913632</v>
      </c>
      <c r="AD268" s="1577" t="str">
        <f>AB268</f>
        <v>  Прочие собственные средства</v>
      </c>
      <c r="AE268" s="1567"/>
      <c r="AF268" s="2229"/>
      <c r="AG268" s="2157"/>
      <c r="AH268" s="2157"/>
      <c r="AI268" s="2229"/>
      <c r="AJ268" s="2157"/>
      <c r="AK268" s="2385"/>
      <c r="AL268" s="2386"/>
      <c r="AM268" s="2221"/>
      <c r="AN268" s="2221"/>
      <c r="AO268" s="2221"/>
      <c r="AP268" s="2221"/>
      <c r="AQ268" s="2221"/>
      <c r="AR268" s="2221"/>
      <c r="AS268" s="2221"/>
      <c r="AT268" s="2221"/>
      <c r="AU268" s="2221"/>
      <c r="AV268" s="2221"/>
      <c r="AW268" s="2221"/>
      <c r="AX268" s="2221"/>
      <c r="AY268" s="2221"/>
      <c r="AZ268" s="2221"/>
      <c r="BA268" s="2221"/>
      <c r="BB268" s="2221"/>
      <c r="BC268" s="2221"/>
      <c r="BD268" s="2221"/>
      <c r="BE268" s="2221"/>
      <c r="BF268" s="2221"/>
      <c r="BG268" s="7564"/>
    </row>
    <row customHeight="1" ht="11.25">
      <c r="A269" s="1564" t="s">
        <v>989</v>
      </c>
      <c r="B269" s="1564"/>
      <c r="C269" s="1564"/>
      <c r="D269" s="1558"/>
      <c r="E269" s="1568"/>
      <c r="F269" s="2227"/>
      <c r="G269" s="2228"/>
      <c r="H269" s="2913" t="s">
        <v>1126</v>
      </c>
      <c r="I269" s="2914"/>
      <c r="J269" s="2883"/>
      <c r="K269" s="2915"/>
      <c r="L269" s="2505"/>
      <c r="M269" s="2506"/>
      <c r="N269" s="2906"/>
      <c r="O269" s="2907"/>
      <c r="P269" s="2910"/>
      <c r="Q269" s="7566"/>
      <c r="R269" s="2911"/>
      <c r="S269" s="2912"/>
      <c r="T269" s="2911"/>
      <c r="U269" s="2911"/>
      <c r="V269" s="2911"/>
      <c r="W269" s="2911"/>
      <c r="X269" s="2911"/>
      <c r="Y269" s="2911"/>
      <c r="Z269" s="1573"/>
      <c r="AA269" s="1574"/>
      <c r="AB269" s="1639" t="s">
        <v>1036</v>
      </c>
      <c r="AC269" s="1578"/>
      <c r="AD269" s="1578"/>
      <c r="AE269" s="1580"/>
      <c r="AF269" s="2904"/>
      <c r="AG269" s="2905"/>
      <c r="AH269" s="2905"/>
      <c r="AI269" s="2904"/>
      <c r="AJ269" s="2905"/>
      <c r="AK269" s="2905"/>
      <c r="AL269" s="2386"/>
      <c r="AM269" s="2221"/>
      <c r="AN269" s="2221"/>
      <c r="AO269" s="2221"/>
      <c r="AP269" s="2221"/>
      <c r="AQ269" s="2221"/>
      <c r="AR269" s="2221"/>
      <c r="AS269" s="2221"/>
      <c r="AT269" s="2221"/>
      <c r="AU269" s="2221"/>
      <c r="AV269" s="2221"/>
      <c r="AW269" s="2221"/>
      <c r="AX269" s="2221"/>
      <c r="AY269" s="2221"/>
      <c r="AZ269" s="2221"/>
      <c r="BA269" s="2221"/>
      <c r="BB269" s="2221"/>
      <c r="BC269" s="2221"/>
      <c r="BD269" s="2221"/>
      <c r="BE269" s="2221"/>
      <c r="BF269" s="2221"/>
      <c r="BG269" s="4633"/>
    </row>
    <row customHeight="1" ht="11.25">
      <c r="A270" s="1564" t="s">
        <v>989</v>
      </c>
      <c r="B270" s="1564"/>
      <c r="C270" s="1564"/>
      <c r="D270" s="1558"/>
      <c r="E270" s="1568"/>
      <c r="F270" s="2227"/>
      <c r="G270" s="2228"/>
      <c r="H270" s="2913" t="s">
        <v>1126</v>
      </c>
      <c r="I270" s="2914"/>
      <c r="J270" s="2883"/>
      <c r="K270" s="2915"/>
      <c r="L270" s="2505"/>
      <c r="M270" s="2506"/>
      <c r="N270" s="1573"/>
      <c r="O270" s="1574"/>
      <c r="P270" s="1566" t="s">
        <v>1037</v>
      </c>
      <c r="Q270" s="1574"/>
      <c r="R270" s="1574"/>
      <c r="S270" s="1574"/>
      <c r="T270" s="1574"/>
      <c r="U270" s="1574"/>
      <c r="V270" s="1574"/>
      <c r="W270" s="1574"/>
      <c r="X270" s="1574"/>
      <c r="Y270" s="1574"/>
      <c r="Z270" s="1574"/>
      <c r="AA270" s="1574"/>
      <c r="AB270" s="1574"/>
      <c r="AC270" s="1574"/>
      <c r="AD270" s="1574"/>
      <c r="AE270" s="1581"/>
      <c r="AF270" s="2904"/>
      <c r="AG270" s="2905"/>
      <c r="AH270" s="2905"/>
      <c r="AI270" s="2904"/>
      <c r="AJ270" s="2905"/>
      <c r="AK270" s="2905"/>
      <c r="AL270" s="2386"/>
      <c r="AM270" s="2221"/>
      <c r="AN270" s="2221"/>
      <c r="AO270" s="2221"/>
      <c r="AP270" s="2221"/>
      <c r="AQ270" s="2221"/>
      <c r="AR270" s="2221"/>
      <c r="AS270" s="2221"/>
      <c r="AT270" s="2221"/>
      <c r="AU270" s="2221"/>
      <c r="AV270" s="2221"/>
      <c r="AW270" s="2221"/>
      <c r="AX270" s="2221"/>
      <c r="AY270" s="2221"/>
      <c r="AZ270" s="2221"/>
      <c r="BA270" s="2221"/>
      <c r="BB270" s="2221"/>
      <c r="BC270" s="2221"/>
      <c r="BD270" s="2221"/>
      <c r="BE270" s="2221"/>
      <c r="BF270" s="2221"/>
      <c r="BG270" s="4633"/>
    </row>
    <row customHeight="1" ht="11.25">
      <c r="A271" s="1564" t="s">
        <v>989</v>
      </c>
      <c r="B271" s="1564" t="s">
        <v>1068</v>
      </c>
      <c r="C271" s="1564"/>
      <c r="D271" s="1558"/>
      <c r="E271" s="1568"/>
      <c r="F271" s="2227"/>
      <c r="G271" s="4617" t="s">
        <v>684</v>
      </c>
      <c r="H271" s="2913" t="s">
        <v>1130</v>
      </c>
      <c r="I271" s="2914" t="s">
        <v>1070</v>
      </c>
      <c r="J271" s="2883" t="s">
        <v>1074</v>
      </c>
      <c r="K271" s="2915" t="s">
        <v>1131</v>
      </c>
      <c r="L271" s="2505" t="s">
        <v>19</v>
      </c>
      <c r="M271" s="2506"/>
      <c r="N271" s="2384"/>
      <c r="O271" s="1575" t="s">
        <v>371</v>
      </c>
      <c r="P271" s="1576"/>
      <c r="Q271" s="1576"/>
      <c r="R271" s="1576"/>
      <c r="S271" s="1576"/>
      <c r="T271" s="1576"/>
      <c r="U271" s="1576"/>
      <c r="V271" s="1576"/>
      <c r="W271" s="1576"/>
      <c r="X271" s="1576"/>
      <c r="Y271" s="1576"/>
      <c r="Z271" s="1576"/>
      <c r="AA271" s="1576"/>
      <c r="AB271" s="1576"/>
      <c r="AC271" s="1576"/>
      <c r="AD271" s="1576"/>
      <c r="AE271" s="1576"/>
      <c r="AF271" s="2904">
        <v>1</v>
      </c>
      <c r="AG271" s="2905" t="s">
        <v>1025</v>
      </c>
      <c r="AH271" s="2905" t="s">
        <v>1042</v>
      </c>
      <c r="AI271" s="2904"/>
      <c r="AJ271" s="2905"/>
      <c r="AK271" s="2905"/>
      <c r="AL271" s="2386"/>
      <c r="AM271" s="2221"/>
      <c r="AN271" s="2221"/>
      <c r="AO271" s="2221"/>
      <c r="AP271" s="2221"/>
      <c r="AQ271" s="2221"/>
      <c r="AR271" s="2221"/>
      <c r="AS271" s="2221"/>
      <c r="AT271" s="2221"/>
      <c r="AU271" s="2221"/>
      <c r="AV271" s="2221"/>
      <c r="AW271" s="2221"/>
      <c r="AX271" s="2221"/>
      <c r="AY271" s="2221"/>
      <c r="AZ271" s="2221"/>
      <c r="BA271" s="2221"/>
      <c r="BB271" s="2221"/>
      <c r="BC271" s="2221"/>
      <c r="BD271" s="2221"/>
      <c r="BE271" s="2221"/>
      <c r="BF271" s="2221"/>
      <c r="BG271" s="4633"/>
    </row>
    <row customHeight="1" ht="11.25">
      <c r="A272" s="1564" t="s">
        <v>989</v>
      </c>
      <c r="B272" s="1564"/>
      <c r="C272" s="1564"/>
      <c r="D272" s="1558"/>
      <c r="E272" s="1568"/>
      <c r="F272" s="2227"/>
      <c r="G272" s="2228"/>
      <c r="H272" s="2913" t="s">
        <v>1128</v>
      </c>
      <c r="I272" s="2914"/>
      <c r="J272" s="2883"/>
      <c r="K272" s="2915"/>
      <c r="L272" s="2505"/>
      <c r="M272" s="2506"/>
      <c r="N272" s="2906"/>
      <c r="O272" s="2907">
        <v>1</v>
      </c>
      <c r="P272" s="2908" t="s">
        <v>65</v>
      </c>
      <c r="Q272" s="7566" t="s">
        <v>1027</v>
      </c>
      <c r="R272" s="7567" t="s">
        <v>1028</v>
      </c>
      <c r="S272" s="7567" t="s">
        <v>1029</v>
      </c>
      <c r="T272" s="7567" t="s">
        <v>1029</v>
      </c>
      <c r="U272" s="7567" t="s">
        <v>1030</v>
      </c>
      <c r="V272" s="7567" t="s">
        <v>1031</v>
      </c>
      <c r="W272" s="7567" t="s">
        <v>1032</v>
      </c>
      <c r="X272" s="7567" t="s">
        <v>1033</v>
      </c>
      <c r="Y272" s="7567" t="s">
        <v>1034</v>
      </c>
      <c r="Z272" s="1573"/>
      <c r="AA272" s="1574"/>
      <c r="AB272" s="1574"/>
      <c r="AC272" s="1578"/>
      <c r="AD272" s="1578"/>
      <c r="AE272" s="1579"/>
      <c r="AF272" s="2904"/>
      <c r="AG272" s="2905"/>
      <c r="AH272" s="2905"/>
      <c r="AI272" s="2904"/>
      <c r="AJ272" s="2905"/>
      <c r="AK272" s="2905"/>
      <c r="AL272" s="2386"/>
      <c r="AM272" s="2221"/>
      <c r="AN272" s="2221"/>
      <c r="AO272" s="2221"/>
      <c r="AP272" s="2221"/>
      <c r="AQ272" s="2221"/>
      <c r="AR272" s="2221"/>
      <c r="AS272" s="2221"/>
      <c r="AT272" s="2221"/>
      <c r="AU272" s="2221"/>
      <c r="AV272" s="2221"/>
      <c r="AW272" s="2221"/>
      <c r="AX272" s="2221"/>
      <c r="AY272" s="2221"/>
      <c r="AZ272" s="2221"/>
      <c r="BA272" s="2221"/>
      <c r="BB272" s="2221"/>
      <c r="BC272" s="2221"/>
      <c r="BD272" s="2221"/>
      <c r="BE272" s="2221"/>
      <c r="BF272" s="2221"/>
      <c r="BG272" s="4633"/>
    </row>
    <row customHeight="1" ht="11.25">
      <c r="A273" s="1564" t="s">
        <v>989</v>
      </c>
      <c r="B273" s="1564"/>
      <c r="C273" s="1564"/>
      <c r="D273" s="1558"/>
      <c r="E273" s="1568"/>
      <c r="F273" s="2227"/>
      <c r="G273" s="2228"/>
      <c r="H273" s="2913" t="s">
        <v>1128</v>
      </c>
      <c r="I273" s="2914"/>
      <c r="J273" s="2883"/>
      <c r="K273" s="2915"/>
      <c r="L273" s="2505"/>
      <c r="M273" s="2506"/>
      <c r="N273" s="2906"/>
      <c r="O273" s="2907"/>
      <c r="P273" s="2909"/>
      <c r="Q273" s="7566"/>
      <c r="R273" s="2911"/>
      <c r="S273" s="2912"/>
      <c r="T273" s="2911"/>
      <c r="U273" s="2911"/>
      <c r="V273" s="2911"/>
      <c r="W273" s="2911"/>
      <c r="X273" s="2911"/>
      <c r="Y273" s="2911"/>
      <c r="Z273" s="2226"/>
      <c r="AA273" s="2192">
        <v>1</v>
      </c>
      <c r="AB273" s="1577" t="s">
        <v>1063</v>
      </c>
      <c r="AC273" s="1567">
        <v>2430.93372</v>
      </c>
      <c r="AD273" s="1577" t="str">
        <f>AB273</f>
        <v>  За счет платы за технологическое присоединение</v>
      </c>
      <c r="AE273" s="1567"/>
      <c r="AF273" s="2904"/>
      <c r="AG273" s="2905"/>
      <c r="AH273" s="2905"/>
      <c r="AI273" s="2904"/>
      <c r="AJ273" s="2905"/>
      <c r="AK273" s="2905"/>
      <c r="AL273" s="2386"/>
      <c r="AM273" s="2221"/>
      <c r="AN273" s="2221"/>
      <c r="AO273" s="2221"/>
      <c r="AP273" s="2221"/>
      <c r="AQ273" s="2221"/>
      <c r="AR273" s="2221"/>
      <c r="AS273" s="2221"/>
      <c r="AT273" s="2221"/>
      <c r="AU273" s="2221"/>
      <c r="AV273" s="2221"/>
      <c r="AW273" s="2221"/>
      <c r="AX273" s="2221"/>
      <c r="AY273" s="2221"/>
      <c r="AZ273" s="2221"/>
      <c r="BA273" s="2221"/>
      <c r="BB273" s="2221"/>
      <c r="BC273" s="2221"/>
      <c r="BD273" s="2221"/>
      <c r="BE273" s="2221"/>
      <c r="BF273" s="2221"/>
      <c r="BG273" s="4633"/>
    </row>
    <row customHeight="1" ht="11.25">
      <c r="A274" s="1564" t="s">
        <v>989</v>
      </c>
      <c r="B274" s="1564"/>
      <c r="C274" s="1564"/>
      <c r="D274" s="1558"/>
      <c r="E274" s="1568"/>
      <c r="F274" s="2228"/>
      <c r="G274" s="2228"/>
      <c r="H274" s="2228"/>
      <c r="I274" s="2228"/>
      <c r="J274" s="2228"/>
      <c r="K274" s="2228"/>
      <c r="L274" s="2228"/>
      <c r="M274" s="2228"/>
      <c r="N274" s="2228"/>
      <c r="O274" s="2228"/>
      <c r="P274" s="2228"/>
      <c r="Q274" s="2228"/>
      <c r="R274" s="2228"/>
      <c r="S274" s="2228"/>
      <c r="T274" s="2228"/>
      <c r="U274" s="2228"/>
      <c r="V274" s="2228"/>
      <c r="W274" s="2228"/>
      <c r="X274" s="2228"/>
      <c r="Y274" s="2228"/>
      <c r="Z274" s="7559" t="s">
        <v>684</v>
      </c>
      <c r="AA274" s="2212" t="s">
        <v>107</v>
      </c>
      <c r="AB274" s="1577" t="s">
        <v>1035</v>
      </c>
      <c r="AC274" s="1567">
        <v>486.186744</v>
      </c>
      <c r="AD274" s="1577" t="str">
        <f>AB274</f>
        <v>  Прочие собственные средства</v>
      </c>
      <c r="AE274" s="1567"/>
      <c r="AF274" s="2229"/>
      <c r="AG274" s="2157"/>
      <c r="AH274" s="2157"/>
      <c r="AI274" s="2229"/>
      <c r="AJ274" s="2157"/>
      <c r="AK274" s="2385"/>
      <c r="AL274" s="2386"/>
      <c r="AM274" s="2221"/>
      <c r="AN274" s="2221"/>
      <c r="AO274" s="2221"/>
      <c r="AP274" s="2221"/>
      <c r="AQ274" s="2221"/>
      <c r="AR274" s="2221"/>
      <c r="AS274" s="2221"/>
      <c r="AT274" s="2221"/>
      <c r="AU274" s="2221"/>
      <c r="AV274" s="2221"/>
      <c r="AW274" s="2221"/>
      <c r="AX274" s="2221"/>
      <c r="AY274" s="2221"/>
      <c r="AZ274" s="2221"/>
      <c r="BA274" s="2221"/>
      <c r="BB274" s="2221"/>
      <c r="BC274" s="2221"/>
      <c r="BD274" s="2221"/>
      <c r="BE274" s="2221"/>
      <c r="BF274" s="2221"/>
      <c r="BG274" s="7564"/>
    </row>
    <row customHeight="1" ht="11.25">
      <c r="A275" s="1564" t="s">
        <v>989</v>
      </c>
      <c r="B275" s="1564"/>
      <c r="C275" s="1564"/>
      <c r="D275" s="1558"/>
      <c r="E275" s="1568"/>
      <c r="F275" s="2227"/>
      <c r="G275" s="2228"/>
      <c r="H275" s="2913" t="s">
        <v>1128</v>
      </c>
      <c r="I275" s="2914"/>
      <c r="J275" s="2883"/>
      <c r="K275" s="2915"/>
      <c r="L275" s="2505"/>
      <c r="M275" s="2506"/>
      <c r="N275" s="2906"/>
      <c r="O275" s="2907"/>
      <c r="P275" s="2910"/>
      <c r="Q275" s="7566"/>
      <c r="R275" s="2911"/>
      <c r="S275" s="2912"/>
      <c r="T275" s="2911"/>
      <c r="U275" s="2911"/>
      <c r="V275" s="2911"/>
      <c r="W275" s="2911"/>
      <c r="X275" s="2911"/>
      <c r="Y275" s="2911"/>
      <c r="Z275" s="1573"/>
      <c r="AA275" s="1574"/>
      <c r="AB275" s="1639" t="s">
        <v>1036</v>
      </c>
      <c r="AC275" s="1578"/>
      <c r="AD275" s="1578"/>
      <c r="AE275" s="1580"/>
      <c r="AF275" s="2904"/>
      <c r="AG275" s="2905"/>
      <c r="AH275" s="2905"/>
      <c r="AI275" s="2904"/>
      <c r="AJ275" s="2905"/>
      <c r="AK275" s="2905"/>
      <c r="AL275" s="2386"/>
      <c r="AM275" s="2221"/>
      <c r="AN275" s="2221"/>
      <c r="AO275" s="2221"/>
      <c r="AP275" s="2221"/>
      <c r="AQ275" s="2221"/>
      <c r="AR275" s="2221"/>
      <c r="AS275" s="2221"/>
      <c r="AT275" s="2221"/>
      <c r="AU275" s="2221"/>
      <c r="AV275" s="2221"/>
      <c r="AW275" s="2221"/>
      <c r="AX275" s="2221"/>
      <c r="AY275" s="2221"/>
      <c r="AZ275" s="2221"/>
      <c r="BA275" s="2221"/>
      <c r="BB275" s="2221"/>
      <c r="BC275" s="2221"/>
      <c r="BD275" s="2221"/>
      <c r="BE275" s="2221"/>
      <c r="BF275" s="2221"/>
      <c r="BG275" s="4633"/>
    </row>
    <row customHeight="1" ht="11.25">
      <c r="A276" s="1564" t="s">
        <v>989</v>
      </c>
      <c r="B276" s="1564"/>
      <c r="C276" s="1564"/>
      <c r="D276" s="1558"/>
      <c r="E276" s="1568"/>
      <c r="F276" s="2227"/>
      <c r="G276" s="2228"/>
      <c r="H276" s="2913" t="s">
        <v>1128</v>
      </c>
      <c r="I276" s="2914"/>
      <c r="J276" s="2883"/>
      <c r="K276" s="2915"/>
      <c r="L276" s="2505"/>
      <c r="M276" s="2506"/>
      <c r="N276" s="1573"/>
      <c r="O276" s="1574"/>
      <c r="P276" s="1566" t="s">
        <v>1037</v>
      </c>
      <c r="Q276" s="1574"/>
      <c r="R276" s="1574"/>
      <c r="S276" s="1574"/>
      <c r="T276" s="1574"/>
      <c r="U276" s="1574"/>
      <c r="V276" s="1574"/>
      <c r="W276" s="1574"/>
      <c r="X276" s="1574"/>
      <c r="Y276" s="1574"/>
      <c r="Z276" s="1574"/>
      <c r="AA276" s="1574"/>
      <c r="AB276" s="1574"/>
      <c r="AC276" s="1574"/>
      <c r="AD276" s="1574"/>
      <c r="AE276" s="1581"/>
      <c r="AF276" s="2904"/>
      <c r="AG276" s="2905"/>
      <c r="AH276" s="2905"/>
      <c r="AI276" s="2904"/>
      <c r="AJ276" s="2905"/>
      <c r="AK276" s="2905"/>
      <c r="AL276" s="2386"/>
      <c r="AM276" s="2221"/>
      <c r="AN276" s="2221"/>
      <c r="AO276" s="2221"/>
      <c r="AP276" s="2221"/>
      <c r="AQ276" s="2221"/>
      <c r="AR276" s="2221"/>
      <c r="AS276" s="2221"/>
      <c r="AT276" s="2221"/>
      <c r="AU276" s="2221"/>
      <c r="AV276" s="2221"/>
      <c r="AW276" s="2221"/>
      <c r="AX276" s="2221"/>
      <c r="AY276" s="2221"/>
      <c r="AZ276" s="2221"/>
      <c r="BA276" s="2221"/>
      <c r="BB276" s="2221"/>
      <c r="BC276" s="2221"/>
      <c r="BD276" s="2221"/>
      <c r="BE276" s="2221"/>
      <c r="BF276" s="2221"/>
      <c r="BG276" s="4633"/>
    </row>
    <row customHeight="1" ht="11.25">
      <c r="A277" s="1564" t="s">
        <v>989</v>
      </c>
      <c r="B277" s="1564" t="s">
        <v>1068</v>
      </c>
      <c r="C277" s="1564"/>
      <c r="D277" s="1558"/>
      <c r="E277" s="1568"/>
      <c r="F277" s="2227"/>
      <c r="G277" s="4617" t="s">
        <v>684</v>
      </c>
      <c r="H277" s="2913" t="s">
        <v>1132</v>
      </c>
      <c r="I277" s="2914" t="s">
        <v>1070</v>
      </c>
      <c r="J277" s="2883" t="s">
        <v>1074</v>
      </c>
      <c r="K277" s="2915" t="s">
        <v>1133</v>
      </c>
      <c r="L277" s="2505" t="s">
        <v>19</v>
      </c>
      <c r="M277" s="2506"/>
      <c r="N277" s="2384"/>
      <c r="O277" s="1575" t="s">
        <v>371</v>
      </c>
      <c r="P277" s="1576"/>
      <c r="Q277" s="1576"/>
      <c r="R277" s="1576"/>
      <c r="S277" s="1576"/>
      <c r="T277" s="1576"/>
      <c r="U277" s="1576"/>
      <c r="V277" s="1576"/>
      <c r="W277" s="1576"/>
      <c r="X277" s="1576"/>
      <c r="Y277" s="1576"/>
      <c r="Z277" s="1576"/>
      <c r="AA277" s="1576"/>
      <c r="AB277" s="1576"/>
      <c r="AC277" s="1576"/>
      <c r="AD277" s="1576"/>
      <c r="AE277" s="1576"/>
      <c r="AF277" s="2904">
        <v>1</v>
      </c>
      <c r="AG277" s="2905" t="s">
        <v>1025</v>
      </c>
      <c r="AH277" s="2905" t="s">
        <v>1042</v>
      </c>
      <c r="AI277" s="2904"/>
      <c r="AJ277" s="2905"/>
      <c r="AK277" s="2905"/>
      <c r="AL277" s="2386"/>
      <c r="AM277" s="2221"/>
      <c r="AN277" s="2221"/>
      <c r="AO277" s="2221"/>
      <c r="AP277" s="2221"/>
      <c r="AQ277" s="2221"/>
      <c r="AR277" s="2221"/>
      <c r="AS277" s="2221"/>
      <c r="AT277" s="2221"/>
      <c r="AU277" s="2221"/>
      <c r="AV277" s="2221"/>
      <c r="AW277" s="2221"/>
      <c r="AX277" s="2221"/>
      <c r="AY277" s="2221"/>
      <c r="AZ277" s="2221"/>
      <c r="BA277" s="2221"/>
      <c r="BB277" s="2221"/>
      <c r="BC277" s="2221"/>
      <c r="BD277" s="2221"/>
      <c r="BE277" s="2221"/>
      <c r="BF277" s="2221"/>
      <c r="BG277" s="4633"/>
    </row>
    <row customHeight="1" ht="11.25">
      <c r="A278" s="1564" t="s">
        <v>989</v>
      </c>
      <c r="B278" s="1564"/>
      <c r="C278" s="1564"/>
      <c r="D278" s="1558"/>
      <c r="E278" s="1568"/>
      <c r="F278" s="2227"/>
      <c r="G278" s="2228"/>
      <c r="H278" s="2913" t="s">
        <v>1130</v>
      </c>
      <c r="I278" s="2914"/>
      <c r="J278" s="2883"/>
      <c r="K278" s="2915"/>
      <c r="L278" s="2505"/>
      <c r="M278" s="2506"/>
      <c r="N278" s="2906"/>
      <c r="O278" s="2907">
        <v>1</v>
      </c>
      <c r="P278" s="2908" t="s">
        <v>65</v>
      </c>
      <c r="Q278" s="7566" t="s">
        <v>1027</v>
      </c>
      <c r="R278" s="7567" t="s">
        <v>1028</v>
      </c>
      <c r="S278" s="7567" t="s">
        <v>1029</v>
      </c>
      <c r="T278" s="7567" t="s">
        <v>1029</v>
      </c>
      <c r="U278" s="7567" t="s">
        <v>1030</v>
      </c>
      <c r="V278" s="7567" t="s">
        <v>1031</v>
      </c>
      <c r="W278" s="7567" t="s">
        <v>1032</v>
      </c>
      <c r="X278" s="7567" t="s">
        <v>1033</v>
      </c>
      <c r="Y278" s="7567" t="s">
        <v>1034</v>
      </c>
      <c r="Z278" s="1573"/>
      <c r="AA278" s="1574"/>
      <c r="AB278" s="1574"/>
      <c r="AC278" s="1578"/>
      <c r="AD278" s="1578"/>
      <c r="AE278" s="1579"/>
      <c r="AF278" s="2904"/>
      <c r="AG278" s="2905"/>
      <c r="AH278" s="2905"/>
      <c r="AI278" s="2904"/>
      <c r="AJ278" s="2905"/>
      <c r="AK278" s="2905"/>
      <c r="AL278" s="2386"/>
      <c r="AM278" s="2221"/>
      <c r="AN278" s="2221"/>
      <c r="AO278" s="2221"/>
      <c r="AP278" s="2221"/>
      <c r="AQ278" s="2221"/>
      <c r="AR278" s="2221"/>
      <c r="AS278" s="2221"/>
      <c r="AT278" s="2221"/>
      <c r="AU278" s="2221"/>
      <c r="AV278" s="2221"/>
      <c r="AW278" s="2221"/>
      <c r="AX278" s="2221"/>
      <c r="AY278" s="2221"/>
      <c r="AZ278" s="2221"/>
      <c r="BA278" s="2221"/>
      <c r="BB278" s="2221"/>
      <c r="BC278" s="2221"/>
      <c r="BD278" s="2221"/>
      <c r="BE278" s="2221"/>
      <c r="BF278" s="2221"/>
      <c r="BG278" s="4633"/>
    </row>
    <row customHeight="1" ht="11.25">
      <c r="A279" s="1564" t="s">
        <v>989</v>
      </c>
      <c r="B279" s="1564"/>
      <c r="C279" s="1564"/>
      <c r="D279" s="1558"/>
      <c r="E279" s="1568"/>
      <c r="F279" s="2227"/>
      <c r="G279" s="2228"/>
      <c r="H279" s="2913" t="s">
        <v>1130</v>
      </c>
      <c r="I279" s="2914"/>
      <c r="J279" s="2883"/>
      <c r="K279" s="2915"/>
      <c r="L279" s="2505"/>
      <c r="M279" s="2506"/>
      <c r="N279" s="2906"/>
      <c r="O279" s="2907"/>
      <c r="P279" s="2909"/>
      <c r="Q279" s="7566"/>
      <c r="R279" s="2911"/>
      <c r="S279" s="2912"/>
      <c r="T279" s="2911"/>
      <c r="U279" s="2911"/>
      <c r="V279" s="2911"/>
      <c r="W279" s="2911"/>
      <c r="X279" s="2911"/>
      <c r="Y279" s="2911"/>
      <c r="Z279" s="2226"/>
      <c r="AA279" s="2192">
        <v>1</v>
      </c>
      <c r="AB279" s="1577" t="s">
        <v>1063</v>
      </c>
      <c r="AC279" s="1567">
        <v>7712.3</v>
      </c>
      <c r="AD279" s="1577" t="str">
        <f>AB279</f>
        <v>  За счет платы за технологическое присоединение</v>
      </c>
      <c r="AE279" s="1567"/>
      <c r="AF279" s="2904"/>
      <c r="AG279" s="2905"/>
      <c r="AH279" s="2905"/>
      <c r="AI279" s="2904"/>
      <c r="AJ279" s="2905"/>
      <c r="AK279" s="2905"/>
      <c r="AL279" s="2386"/>
      <c r="AM279" s="2221"/>
      <c r="AN279" s="2221"/>
      <c r="AO279" s="2221"/>
      <c r="AP279" s="2221"/>
      <c r="AQ279" s="2221"/>
      <c r="AR279" s="2221"/>
      <c r="AS279" s="2221"/>
      <c r="AT279" s="2221"/>
      <c r="AU279" s="2221"/>
      <c r="AV279" s="2221"/>
      <c r="AW279" s="2221"/>
      <c r="AX279" s="2221"/>
      <c r="AY279" s="2221"/>
      <c r="AZ279" s="2221"/>
      <c r="BA279" s="2221"/>
      <c r="BB279" s="2221"/>
      <c r="BC279" s="2221"/>
      <c r="BD279" s="2221"/>
      <c r="BE279" s="2221"/>
      <c r="BF279" s="2221"/>
      <c r="BG279" s="4633"/>
    </row>
    <row customHeight="1" ht="11.25">
      <c r="A280" s="1564" t="s">
        <v>989</v>
      </c>
      <c r="B280" s="1564"/>
      <c r="C280" s="1564"/>
      <c r="D280" s="1558"/>
      <c r="E280" s="1568"/>
      <c r="F280" s="2228"/>
      <c r="G280" s="2228"/>
      <c r="H280" s="2228"/>
      <c r="I280" s="2228"/>
      <c r="J280" s="2228"/>
      <c r="K280" s="2228"/>
      <c r="L280" s="2228"/>
      <c r="M280" s="2228"/>
      <c r="N280" s="2228"/>
      <c r="O280" s="2228"/>
      <c r="P280" s="2228"/>
      <c r="Q280" s="2228"/>
      <c r="R280" s="2228"/>
      <c r="S280" s="2228"/>
      <c r="T280" s="2228"/>
      <c r="U280" s="2228"/>
      <c r="V280" s="2228"/>
      <c r="W280" s="2228"/>
      <c r="X280" s="2228"/>
      <c r="Y280" s="2228"/>
      <c r="Z280" s="7559" t="s">
        <v>684</v>
      </c>
      <c r="AA280" s="2212" t="s">
        <v>107</v>
      </c>
      <c r="AB280" s="1577" t="s">
        <v>1035</v>
      </c>
      <c r="AC280" s="1567">
        <v>1542.46</v>
      </c>
      <c r="AD280" s="1577" t="str">
        <f>AB280</f>
        <v>  Прочие собственные средства</v>
      </c>
      <c r="AE280" s="1567"/>
      <c r="AF280" s="2229"/>
      <c r="AG280" s="2157"/>
      <c r="AH280" s="2157"/>
      <c r="AI280" s="2229"/>
      <c r="AJ280" s="2157"/>
      <c r="AK280" s="2385"/>
      <c r="AL280" s="2386"/>
      <c r="AM280" s="2221"/>
      <c r="AN280" s="2221"/>
      <c r="AO280" s="2221"/>
      <c r="AP280" s="2221"/>
      <c r="AQ280" s="2221"/>
      <c r="AR280" s="2221"/>
      <c r="AS280" s="2221"/>
      <c r="AT280" s="2221"/>
      <c r="AU280" s="2221"/>
      <c r="AV280" s="2221"/>
      <c r="AW280" s="2221"/>
      <c r="AX280" s="2221"/>
      <c r="AY280" s="2221"/>
      <c r="AZ280" s="2221"/>
      <c r="BA280" s="2221"/>
      <c r="BB280" s="2221"/>
      <c r="BC280" s="2221"/>
      <c r="BD280" s="2221"/>
      <c r="BE280" s="2221"/>
      <c r="BF280" s="2221"/>
      <c r="BG280" s="7564"/>
    </row>
    <row customHeight="1" ht="11.25">
      <c r="A281" s="1564" t="s">
        <v>989</v>
      </c>
      <c r="B281" s="1564"/>
      <c r="C281" s="1564"/>
      <c r="D281" s="1558"/>
      <c r="E281" s="1568"/>
      <c r="F281" s="2227"/>
      <c r="G281" s="2228"/>
      <c r="H281" s="2913" t="s">
        <v>1130</v>
      </c>
      <c r="I281" s="2914"/>
      <c r="J281" s="2883"/>
      <c r="K281" s="2915"/>
      <c r="L281" s="2505"/>
      <c r="M281" s="2506"/>
      <c r="N281" s="2906"/>
      <c r="O281" s="2907"/>
      <c r="P281" s="2910"/>
      <c r="Q281" s="7566"/>
      <c r="R281" s="2911"/>
      <c r="S281" s="2912"/>
      <c r="T281" s="2911"/>
      <c r="U281" s="2911"/>
      <c r="V281" s="2911"/>
      <c r="W281" s="2911"/>
      <c r="X281" s="2911"/>
      <c r="Y281" s="2911"/>
      <c r="Z281" s="1573"/>
      <c r="AA281" s="1574"/>
      <c r="AB281" s="1639" t="s">
        <v>1036</v>
      </c>
      <c r="AC281" s="1578"/>
      <c r="AD281" s="1578"/>
      <c r="AE281" s="1580"/>
      <c r="AF281" s="2904"/>
      <c r="AG281" s="2905"/>
      <c r="AH281" s="2905"/>
      <c r="AI281" s="2904"/>
      <c r="AJ281" s="2905"/>
      <c r="AK281" s="2905"/>
      <c r="AL281" s="2386"/>
      <c r="AM281" s="2221"/>
      <c r="AN281" s="2221"/>
      <c r="AO281" s="2221"/>
      <c r="AP281" s="2221"/>
      <c r="AQ281" s="2221"/>
      <c r="AR281" s="2221"/>
      <c r="AS281" s="2221"/>
      <c r="AT281" s="2221"/>
      <c r="AU281" s="2221"/>
      <c r="AV281" s="2221"/>
      <c r="AW281" s="2221"/>
      <c r="AX281" s="2221"/>
      <c r="AY281" s="2221"/>
      <c r="AZ281" s="2221"/>
      <c r="BA281" s="2221"/>
      <c r="BB281" s="2221"/>
      <c r="BC281" s="2221"/>
      <c r="BD281" s="2221"/>
      <c r="BE281" s="2221"/>
      <c r="BF281" s="2221"/>
      <c r="BG281" s="4633"/>
    </row>
    <row customHeight="1" ht="11.25">
      <c r="A282" s="1564" t="s">
        <v>989</v>
      </c>
      <c r="B282" s="1564"/>
      <c r="C282" s="1564"/>
      <c r="D282" s="1558"/>
      <c r="E282" s="1568"/>
      <c r="F282" s="2227"/>
      <c r="G282" s="2228"/>
      <c r="H282" s="2913" t="s">
        <v>1130</v>
      </c>
      <c r="I282" s="2914"/>
      <c r="J282" s="2883"/>
      <c r="K282" s="2915"/>
      <c r="L282" s="2505"/>
      <c r="M282" s="2506"/>
      <c r="N282" s="1573"/>
      <c r="O282" s="1574"/>
      <c r="P282" s="1566" t="s">
        <v>1037</v>
      </c>
      <c r="Q282" s="1574"/>
      <c r="R282" s="1574"/>
      <c r="S282" s="1574"/>
      <c r="T282" s="1574"/>
      <c r="U282" s="1574"/>
      <c r="V282" s="1574"/>
      <c r="W282" s="1574"/>
      <c r="X282" s="1574"/>
      <c r="Y282" s="1574"/>
      <c r="Z282" s="1574"/>
      <c r="AA282" s="1574"/>
      <c r="AB282" s="1574"/>
      <c r="AC282" s="1574"/>
      <c r="AD282" s="1574"/>
      <c r="AE282" s="1581"/>
      <c r="AF282" s="2904"/>
      <c r="AG282" s="2905"/>
      <c r="AH282" s="2905"/>
      <c r="AI282" s="2904"/>
      <c r="AJ282" s="2905"/>
      <c r="AK282" s="2905"/>
      <c r="AL282" s="2386"/>
      <c r="AM282" s="2221"/>
      <c r="AN282" s="2221"/>
      <c r="AO282" s="2221"/>
      <c r="AP282" s="2221"/>
      <c r="AQ282" s="2221"/>
      <c r="AR282" s="2221"/>
      <c r="AS282" s="2221"/>
      <c r="AT282" s="2221"/>
      <c r="AU282" s="2221"/>
      <c r="AV282" s="2221"/>
      <c r="AW282" s="2221"/>
      <c r="AX282" s="2221"/>
      <c r="AY282" s="2221"/>
      <c r="AZ282" s="2221"/>
      <c r="BA282" s="2221"/>
      <c r="BB282" s="2221"/>
      <c r="BC282" s="2221"/>
      <c r="BD282" s="2221"/>
      <c r="BE282" s="2221"/>
      <c r="BF282" s="2221"/>
      <c r="BG282" s="4633"/>
    </row>
    <row customHeight="1" ht="11.25">
      <c r="A283" s="1564" t="s">
        <v>989</v>
      </c>
      <c r="B283" s="1564" t="s">
        <v>1068</v>
      </c>
      <c r="C283" s="1564"/>
      <c r="D283" s="1558"/>
      <c r="E283" s="1568"/>
      <c r="F283" s="2227"/>
      <c r="G283" s="4617" t="s">
        <v>684</v>
      </c>
      <c r="H283" s="2913" t="s">
        <v>1134</v>
      </c>
      <c r="I283" s="2914" t="s">
        <v>1070</v>
      </c>
      <c r="J283" s="2883" t="s">
        <v>1074</v>
      </c>
      <c r="K283" s="2915" t="s">
        <v>1135</v>
      </c>
      <c r="L283" s="2505" t="s">
        <v>19</v>
      </c>
      <c r="M283" s="2506"/>
      <c r="N283" s="2384"/>
      <c r="O283" s="1575" t="s">
        <v>371</v>
      </c>
      <c r="P283" s="1576"/>
      <c r="Q283" s="1576"/>
      <c r="R283" s="1576"/>
      <c r="S283" s="1576"/>
      <c r="T283" s="1576"/>
      <c r="U283" s="1576"/>
      <c r="V283" s="1576"/>
      <c r="W283" s="1576"/>
      <c r="X283" s="1576"/>
      <c r="Y283" s="1576"/>
      <c r="Z283" s="1576"/>
      <c r="AA283" s="1576"/>
      <c r="AB283" s="1576"/>
      <c r="AC283" s="1576"/>
      <c r="AD283" s="1576"/>
      <c r="AE283" s="1576"/>
      <c r="AF283" s="2904">
        <v>1</v>
      </c>
      <c r="AG283" s="2905" t="s">
        <v>1025</v>
      </c>
      <c r="AH283" s="2905" t="s">
        <v>1042</v>
      </c>
      <c r="AI283" s="2904"/>
      <c r="AJ283" s="2905"/>
      <c r="AK283" s="2905"/>
      <c r="AL283" s="2386"/>
      <c r="AM283" s="2221"/>
      <c r="AN283" s="2221"/>
      <c r="AO283" s="2221"/>
      <c r="AP283" s="2221"/>
      <c r="AQ283" s="2221"/>
      <c r="AR283" s="2221"/>
      <c r="AS283" s="2221"/>
      <c r="AT283" s="2221"/>
      <c r="AU283" s="2221"/>
      <c r="AV283" s="2221"/>
      <c r="AW283" s="2221"/>
      <c r="AX283" s="2221"/>
      <c r="AY283" s="2221"/>
      <c r="AZ283" s="2221"/>
      <c r="BA283" s="2221"/>
      <c r="BB283" s="2221"/>
      <c r="BC283" s="2221"/>
      <c r="BD283" s="2221"/>
      <c r="BE283" s="2221"/>
      <c r="BF283" s="2221"/>
      <c r="BG283" s="4633"/>
    </row>
    <row customHeight="1" ht="11.25">
      <c r="A284" s="1564" t="s">
        <v>989</v>
      </c>
      <c r="B284" s="1564"/>
      <c r="C284" s="1564"/>
      <c r="D284" s="1558"/>
      <c r="E284" s="1568"/>
      <c r="F284" s="2227"/>
      <c r="G284" s="2228"/>
      <c r="H284" s="2913" t="s">
        <v>1132</v>
      </c>
      <c r="I284" s="2914"/>
      <c r="J284" s="2883"/>
      <c r="K284" s="2915"/>
      <c r="L284" s="2505"/>
      <c r="M284" s="2506"/>
      <c r="N284" s="2906"/>
      <c r="O284" s="2907">
        <v>1</v>
      </c>
      <c r="P284" s="2908" t="s">
        <v>65</v>
      </c>
      <c r="Q284" s="7566" t="s">
        <v>1027</v>
      </c>
      <c r="R284" s="7567" t="s">
        <v>1028</v>
      </c>
      <c r="S284" s="7567" t="s">
        <v>1029</v>
      </c>
      <c r="T284" s="7567" t="s">
        <v>1029</v>
      </c>
      <c r="U284" s="7567" t="s">
        <v>1030</v>
      </c>
      <c r="V284" s="7567" t="s">
        <v>1031</v>
      </c>
      <c r="W284" s="7567" t="s">
        <v>1032</v>
      </c>
      <c r="X284" s="7567" t="s">
        <v>1033</v>
      </c>
      <c r="Y284" s="7567" t="s">
        <v>1034</v>
      </c>
      <c r="Z284" s="1573"/>
      <c r="AA284" s="1574"/>
      <c r="AB284" s="1574"/>
      <c r="AC284" s="1578"/>
      <c r="AD284" s="1578"/>
      <c r="AE284" s="1579"/>
      <c r="AF284" s="2904"/>
      <c r="AG284" s="2905"/>
      <c r="AH284" s="2905"/>
      <c r="AI284" s="2904"/>
      <c r="AJ284" s="2905"/>
      <c r="AK284" s="2905"/>
      <c r="AL284" s="2386"/>
      <c r="AM284" s="2221"/>
      <c r="AN284" s="2221"/>
      <c r="AO284" s="2221"/>
      <c r="AP284" s="2221"/>
      <c r="AQ284" s="2221"/>
      <c r="AR284" s="2221"/>
      <c r="AS284" s="2221"/>
      <c r="AT284" s="2221"/>
      <c r="AU284" s="2221"/>
      <c r="AV284" s="2221"/>
      <c r="AW284" s="2221"/>
      <c r="AX284" s="2221"/>
      <c r="AY284" s="2221"/>
      <c r="AZ284" s="2221"/>
      <c r="BA284" s="2221"/>
      <c r="BB284" s="2221"/>
      <c r="BC284" s="2221"/>
      <c r="BD284" s="2221"/>
      <c r="BE284" s="2221"/>
      <c r="BF284" s="2221"/>
      <c r="BG284" s="4633"/>
    </row>
    <row customHeight="1" ht="11.25">
      <c r="A285" s="1564" t="s">
        <v>989</v>
      </c>
      <c r="B285" s="1564"/>
      <c r="C285" s="1564"/>
      <c r="D285" s="1558"/>
      <c r="E285" s="1568"/>
      <c r="F285" s="2227"/>
      <c r="G285" s="2228"/>
      <c r="H285" s="2913" t="s">
        <v>1132</v>
      </c>
      <c r="I285" s="2914"/>
      <c r="J285" s="2883"/>
      <c r="K285" s="2915"/>
      <c r="L285" s="2505"/>
      <c r="M285" s="2506"/>
      <c r="N285" s="2906"/>
      <c r="O285" s="2907"/>
      <c r="P285" s="2909"/>
      <c r="Q285" s="7566"/>
      <c r="R285" s="2911"/>
      <c r="S285" s="2912"/>
      <c r="T285" s="2911"/>
      <c r="U285" s="2911"/>
      <c r="V285" s="2911"/>
      <c r="W285" s="2911"/>
      <c r="X285" s="2911"/>
      <c r="Y285" s="2911"/>
      <c r="Z285" s="2226"/>
      <c r="AA285" s="2192">
        <v>1</v>
      </c>
      <c r="AB285" s="1577" t="s">
        <v>1063</v>
      </c>
      <c r="AC285" s="1567">
        <v>7517.2864</v>
      </c>
      <c r="AD285" s="1577" t="str">
        <f>AB285</f>
        <v>  За счет платы за технологическое присоединение</v>
      </c>
      <c r="AE285" s="1567"/>
      <c r="AF285" s="2904"/>
      <c r="AG285" s="2905"/>
      <c r="AH285" s="2905"/>
      <c r="AI285" s="2904"/>
      <c r="AJ285" s="2905"/>
      <c r="AK285" s="2905"/>
      <c r="AL285" s="2386"/>
      <c r="AM285" s="2221"/>
      <c r="AN285" s="2221"/>
      <c r="AO285" s="2221"/>
      <c r="AP285" s="2221"/>
      <c r="AQ285" s="2221"/>
      <c r="AR285" s="2221"/>
      <c r="AS285" s="2221"/>
      <c r="AT285" s="2221"/>
      <c r="AU285" s="2221"/>
      <c r="AV285" s="2221"/>
      <c r="AW285" s="2221"/>
      <c r="AX285" s="2221"/>
      <c r="AY285" s="2221"/>
      <c r="AZ285" s="2221"/>
      <c r="BA285" s="2221"/>
      <c r="BB285" s="2221"/>
      <c r="BC285" s="2221"/>
      <c r="BD285" s="2221"/>
      <c r="BE285" s="2221"/>
      <c r="BF285" s="2221"/>
      <c r="BG285" s="4633"/>
    </row>
    <row customHeight="1" ht="11.25">
      <c r="A286" s="1564" t="s">
        <v>989</v>
      </c>
      <c r="B286" s="1564"/>
      <c r="C286" s="1564"/>
      <c r="D286" s="1558"/>
      <c r="E286" s="1568"/>
      <c r="F286" s="2228"/>
      <c r="G286" s="2228"/>
      <c r="H286" s="2228"/>
      <c r="I286" s="2228"/>
      <c r="J286" s="2228"/>
      <c r="K286" s="2228"/>
      <c r="L286" s="2228"/>
      <c r="M286" s="2228"/>
      <c r="N286" s="2228"/>
      <c r="O286" s="2228"/>
      <c r="P286" s="2228"/>
      <c r="Q286" s="2228"/>
      <c r="R286" s="2228"/>
      <c r="S286" s="2228"/>
      <c r="T286" s="2228"/>
      <c r="U286" s="2228"/>
      <c r="V286" s="2228"/>
      <c r="W286" s="2228"/>
      <c r="X286" s="2228"/>
      <c r="Y286" s="2228"/>
      <c r="Z286" s="7559" t="s">
        <v>684</v>
      </c>
      <c r="AA286" s="2212" t="s">
        <v>107</v>
      </c>
      <c r="AB286" s="1577" t="s">
        <v>1035</v>
      </c>
      <c r="AC286" s="1567">
        <v>1503.45728</v>
      </c>
      <c r="AD286" s="1577" t="str">
        <f>AB286</f>
        <v>  Прочие собственные средства</v>
      </c>
      <c r="AE286" s="1567"/>
      <c r="AF286" s="2229"/>
      <c r="AG286" s="2157"/>
      <c r="AH286" s="2157"/>
      <c r="AI286" s="2229"/>
      <c r="AJ286" s="2157"/>
      <c r="AK286" s="2385"/>
      <c r="AL286" s="2386"/>
      <c r="AM286" s="2221"/>
      <c r="AN286" s="2221"/>
      <c r="AO286" s="2221"/>
      <c r="AP286" s="2221"/>
      <c r="AQ286" s="2221"/>
      <c r="AR286" s="2221"/>
      <c r="AS286" s="2221"/>
      <c r="AT286" s="2221"/>
      <c r="AU286" s="2221"/>
      <c r="AV286" s="2221"/>
      <c r="AW286" s="2221"/>
      <c r="AX286" s="2221"/>
      <c r="AY286" s="2221"/>
      <c r="AZ286" s="2221"/>
      <c r="BA286" s="2221"/>
      <c r="BB286" s="2221"/>
      <c r="BC286" s="2221"/>
      <c r="BD286" s="2221"/>
      <c r="BE286" s="2221"/>
      <c r="BF286" s="2221"/>
      <c r="BG286" s="7564"/>
    </row>
    <row customHeight="1" ht="11.25">
      <c r="A287" s="1564" t="s">
        <v>989</v>
      </c>
      <c r="B287" s="1564"/>
      <c r="C287" s="1564"/>
      <c r="D287" s="1558"/>
      <c r="E287" s="1568"/>
      <c r="F287" s="2227"/>
      <c r="G287" s="2228"/>
      <c r="H287" s="2913" t="s">
        <v>1132</v>
      </c>
      <c r="I287" s="2914"/>
      <c r="J287" s="2883"/>
      <c r="K287" s="2915"/>
      <c r="L287" s="2505"/>
      <c r="M287" s="2506"/>
      <c r="N287" s="2906"/>
      <c r="O287" s="2907"/>
      <c r="P287" s="2910"/>
      <c r="Q287" s="7566"/>
      <c r="R287" s="2911"/>
      <c r="S287" s="2912"/>
      <c r="T287" s="2911"/>
      <c r="U287" s="2911"/>
      <c r="V287" s="2911"/>
      <c r="W287" s="2911"/>
      <c r="X287" s="2911"/>
      <c r="Y287" s="2911"/>
      <c r="Z287" s="1573"/>
      <c r="AA287" s="1574"/>
      <c r="AB287" s="1639" t="s">
        <v>1036</v>
      </c>
      <c r="AC287" s="1578"/>
      <c r="AD287" s="1578"/>
      <c r="AE287" s="1580"/>
      <c r="AF287" s="2904"/>
      <c r="AG287" s="2905"/>
      <c r="AH287" s="2905"/>
      <c r="AI287" s="2904"/>
      <c r="AJ287" s="2905"/>
      <c r="AK287" s="2905"/>
      <c r="AL287" s="2386"/>
      <c r="AM287" s="2221"/>
      <c r="AN287" s="2221"/>
      <c r="AO287" s="2221"/>
      <c r="AP287" s="2221"/>
      <c r="AQ287" s="2221"/>
      <c r="AR287" s="2221"/>
      <c r="AS287" s="2221"/>
      <c r="AT287" s="2221"/>
      <c r="AU287" s="2221"/>
      <c r="AV287" s="2221"/>
      <c r="AW287" s="2221"/>
      <c r="AX287" s="2221"/>
      <c r="AY287" s="2221"/>
      <c r="AZ287" s="2221"/>
      <c r="BA287" s="2221"/>
      <c r="BB287" s="2221"/>
      <c r="BC287" s="2221"/>
      <c r="BD287" s="2221"/>
      <c r="BE287" s="2221"/>
      <c r="BF287" s="2221"/>
      <c r="BG287" s="4633"/>
    </row>
    <row customHeight="1" ht="11.25">
      <c r="A288" s="1564" t="s">
        <v>989</v>
      </c>
      <c r="B288" s="1564"/>
      <c r="C288" s="1564"/>
      <c r="D288" s="1558"/>
      <c r="E288" s="1568"/>
      <c r="F288" s="2227"/>
      <c r="G288" s="2228"/>
      <c r="H288" s="2913" t="s">
        <v>1132</v>
      </c>
      <c r="I288" s="2914"/>
      <c r="J288" s="2883"/>
      <c r="K288" s="2915"/>
      <c r="L288" s="2505"/>
      <c r="M288" s="2506"/>
      <c r="N288" s="1573"/>
      <c r="O288" s="1574"/>
      <c r="P288" s="1566" t="s">
        <v>1037</v>
      </c>
      <c r="Q288" s="1574"/>
      <c r="R288" s="1574"/>
      <c r="S288" s="1574"/>
      <c r="T288" s="1574"/>
      <c r="U288" s="1574"/>
      <c r="V288" s="1574"/>
      <c r="W288" s="1574"/>
      <c r="X288" s="1574"/>
      <c r="Y288" s="1574"/>
      <c r="Z288" s="1574"/>
      <c r="AA288" s="1574"/>
      <c r="AB288" s="1574"/>
      <c r="AC288" s="1574"/>
      <c r="AD288" s="1574"/>
      <c r="AE288" s="1581"/>
      <c r="AF288" s="2904"/>
      <c r="AG288" s="2905"/>
      <c r="AH288" s="2905"/>
      <c r="AI288" s="2904"/>
      <c r="AJ288" s="2905"/>
      <c r="AK288" s="2905"/>
      <c r="AL288" s="2386"/>
      <c r="AM288" s="2221"/>
      <c r="AN288" s="2221"/>
      <c r="AO288" s="2221"/>
      <c r="AP288" s="2221"/>
      <c r="AQ288" s="2221"/>
      <c r="AR288" s="2221"/>
      <c r="AS288" s="2221"/>
      <c r="AT288" s="2221"/>
      <c r="AU288" s="2221"/>
      <c r="AV288" s="2221"/>
      <c r="AW288" s="2221"/>
      <c r="AX288" s="2221"/>
      <c r="AY288" s="2221"/>
      <c r="AZ288" s="2221"/>
      <c r="BA288" s="2221"/>
      <c r="BB288" s="2221"/>
      <c r="BC288" s="2221"/>
      <c r="BD288" s="2221"/>
      <c r="BE288" s="2221"/>
      <c r="BF288" s="2221"/>
      <c r="BG288" s="4633"/>
    </row>
    <row customHeight="1" ht="11.25">
      <c r="A289" s="1564" t="s">
        <v>989</v>
      </c>
      <c r="B289" s="1564" t="s">
        <v>1068</v>
      </c>
      <c r="C289" s="1564"/>
      <c r="D289" s="1558"/>
      <c r="E289" s="1568"/>
      <c r="F289" s="2227"/>
      <c r="G289" s="4617" t="s">
        <v>684</v>
      </c>
      <c r="H289" s="2913" t="s">
        <v>1136</v>
      </c>
      <c r="I289" s="2914" t="s">
        <v>1070</v>
      </c>
      <c r="J289" s="2883" t="s">
        <v>1074</v>
      </c>
      <c r="K289" s="2915" t="s">
        <v>1137</v>
      </c>
      <c r="L289" s="2505" t="s">
        <v>19</v>
      </c>
      <c r="M289" s="2506"/>
      <c r="N289" s="2384"/>
      <c r="O289" s="1575" t="s">
        <v>371</v>
      </c>
      <c r="P289" s="1576"/>
      <c r="Q289" s="1576"/>
      <c r="R289" s="1576"/>
      <c r="S289" s="1576"/>
      <c r="T289" s="1576"/>
      <c r="U289" s="1576"/>
      <c r="V289" s="1576"/>
      <c r="W289" s="1576"/>
      <c r="X289" s="1576"/>
      <c r="Y289" s="1576"/>
      <c r="Z289" s="1576"/>
      <c r="AA289" s="1576"/>
      <c r="AB289" s="1576"/>
      <c r="AC289" s="1576"/>
      <c r="AD289" s="1576"/>
      <c r="AE289" s="1576"/>
      <c r="AF289" s="2904">
        <v>1</v>
      </c>
      <c r="AG289" s="2905" t="s">
        <v>1025</v>
      </c>
      <c r="AH289" s="2905" t="s">
        <v>1042</v>
      </c>
      <c r="AI289" s="2904"/>
      <c r="AJ289" s="2905"/>
      <c r="AK289" s="2905"/>
      <c r="AL289" s="2386"/>
      <c r="AM289" s="2221"/>
      <c r="AN289" s="2221"/>
      <c r="AO289" s="2221"/>
      <c r="AP289" s="2221"/>
      <c r="AQ289" s="2221"/>
      <c r="AR289" s="2221"/>
      <c r="AS289" s="2221"/>
      <c r="AT289" s="2221"/>
      <c r="AU289" s="2221"/>
      <c r="AV289" s="2221"/>
      <c r="AW289" s="2221"/>
      <c r="AX289" s="2221"/>
      <c r="AY289" s="2221"/>
      <c r="AZ289" s="2221"/>
      <c r="BA289" s="2221"/>
      <c r="BB289" s="2221"/>
      <c r="BC289" s="2221"/>
      <c r="BD289" s="2221"/>
      <c r="BE289" s="2221"/>
      <c r="BF289" s="2221"/>
      <c r="BG289" s="4633"/>
    </row>
    <row customHeight="1" ht="11.25">
      <c r="A290" s="1564" t="s">
        <v>989</v>
      </c>
      <c r="B290" s="1564"/>
      <c r="C290" s="1564"/>
      <c r="D290" s="1558"/>
      <c r="E290" s="1568"/>
      <c r="F290" s="2227"/>
      <c r="G290" s="2228"/>
      <c r="H290" s="2913" t="s">
        <v>1134</v>
      </c>
      <c r="I290" s="2914"/>
      <c r="J290" s="2883"/>
      <c r="K290" s="2915"/>
      <c r="L290" s="2505"/>
      <c r="M290" s="2506"/>
      <c r="N290" s="2906"/>
      <c r="O290" s="2907">
        <v>1</v>
      </c>
      <c r="P290" s="2908" t="s">
        <v>65</v>
      </c>
      <c r="Q290" s="7566" t="s">
        <v>1027</v>
      </c>
      <c r="R290" s="7567" t="s">
        <v>1028</v>
      </c>
      <c r="S290" s="7567" t="s">
        <v>1029</v>
      </c>
      <c r="T290" s="7567" t="s">
        <v>1029</v>
      </c>
      <c r="U290" s="7567" t="s">
        <v>1030</v>
      </c>
      <c r="V290" s="7567" t="s">
        <v>1031</v>
      </c>
      <c r="W290" s="7567" t="s">
        <v>1032</v>
      </c>
      <c r="X290" s="7567" t="s">
        <v>1033</v>
      </c>
      <c r="Y290" s="7567" t="s">
        <v>1034</v>
      </c>
      <c r="Z290" s="1573"/>
      <c r="AA290" s="1574"/>
      <c r="AB290" s="1574"/>
      <c r="AC290" s="1578"/>
      <c r="AD290" s="1578"/>
      <c r="AE290" s="1579"/>
      <c r="AF290" s="2904"/>
      <c r="AG290" s="2905"/>
      <c r="AH290" s="2905"/>
      <c r="AI290" s="2904"/>
      <c r="AJ290" s="2905"/>
      <c r="AK290" s="2905"/>
      <c r="AL290" s="2386"/>
      <c r="AM290" s="2221"/>
      <c r="AN290" s="2221"/>
      <c r="AO290" s="2221"/>
      <c r="AP290" s="2221"/>
      <c r="AQ290" s="2221"/>
      <c r="AR290" s="2221"/>
      <c r="AS290" s="2221"/>
      <c r="AT290" s="2221"/>
      <c r="AU290" s="2221"/>
      <c r="AV290" s="2221"/>
      <c r="AW290" s="2221"/>
      <c r="AX290" s="2221"/>
      <c r="AY290" s="2221"/>
      <c r="AZ290" s="2221"/>
      <c r="BA290" s="2221"/>
      <c r="BB290" s="2221"/>
      <c r="BC290" s="2221"/>
      <c r="BD290" s="2221"/>
      <c r="BE290" s="2221"/>
      <c r="BF290" s="2221"/>
      <c r="BG290" s="4633"/>
    </row>
    <row customHeight="1" ht="11.25">
      <c r="A291" s="1564" t="s">
        <v>989</v>
      </c>
      <c r="B291" s="1564"/>
      <c r="C291" s="1564"/>
      <c r="D291" s="1558"/>
      <c r="E291" s="1568"/>
      <c r="F291" s="2227"/>
      <c r="G291" s="2228"/>
      <c r="H291" s="2913" t="s">
        <v>1134</v>
      </c>
      <c r="I291" s="2914"/>
      <c r="J291" s="2883"/>
      <c r="K291" s="2915"/>
      <c r="L291" s="2505"/>
      <c r="M291" s="2506"/>
      <c r="N291" s="2906"/>
      <c r="O291" s="2907"/>
      <c r="P291" s="2909"/>
      <c r="Q291" s="7566"/>
      <c r="R291" s="2911"/>
      <c r="S291" s="2912"/>
      <c r="T291" s="2911"/>
      <c r="U291" s="2911"/>
      <c r="V291" s="2911"/>
      <c r="W291" s="2911"/>
      <c r="X291" s="2911"/>
      <c r="Y291" s="2911"/>
      <c r="Z291" s="2226"/>
      <c r="AA291" s="2192">
        <v>1</v>
      </c>
      <c r="AB291" s="1577" t="s">
        <v>1063</v>
      </c>
      <c r="AC291" s="1567">
        <v>4633.97457</v>
      </c>
      <c r="AD291" s="1577" t="str">
        <f>AB291</f>
        <v>  За счет платы за технологическое присоединение</v>
      </c>
      <c r="AE291" s="1567"/>
      <c r="AF291" s="2904"/>
      <c r="AG291" s="2905"/>
      <c r="AH291" s="2905"/>
      <c r="AI291" s="2904"/>
      <c r="AJ291" s="2905"/>
      <c r="AK291" s="2905"/>
      <c r="AL291" s="2386"/>
      <c r="AM291" s="2221"/>
      <c r="AN291" s="2221"/>
      <c r="AO291" s="2221"/>
      <c r="AP291" s="2221"/>
      <c r="AQ291" s="2221"/>
      <c r="AR291" s="2221"/>
      <c r="AS291" s="2221"/>
      <c r="AT291" s="2221"/>
      <c r="AU291" s="2221"/>
      <c r="AV291" s="2221"/>
      <c r="AW291" s="2221"/>
      <c r="AX291" s="2221"/>
      <c r="AY291" s="2221"/>
      <c r="AZ291" s="2221"/>
      <c r="BA291" s="2221"/>
      <c r="BB291" s="2221"/>
      <c r="BC291" s="2221"/>
      <c r="BD291" s="2221"/>
      <c r="BE291" s="2221"/>
      <c r="BF291" s="2221"/>
      <c r="BG291" s="4633"/>
    </row>
    <row customHeight="1" ht="11.25">
      <c r="A292" s="1564" t="s">
        <v>989</v>
      </c>
      <c r="B292" s="1564"/>
      <c r="C292" s="1564"/>
      <c r="D292" s="1558"/>
      <c r="E292" s="1568"/>
      <c r="F292" s="2228"/>
      <c r="G292" s="2228"/>
      <c r="H292" s="2228"/>
      <c r="I292" s="2228"/>
      <c r="J292" s="2228"/>
      <c r="K292" s="2228"/>
      <c r="L292" s="2228"/>
      <c r="M292" s="2228"/>
      <c r="N292" s="2228"/>
      <c r="O292" s="2228"/>
      <c r="P292" s="2228"/>
      <c r="Q292" s="2228"/>
      <c r="R292" s="2228"/>
      <c r="S292" s="2228"/>
      <c r="T292" s="2228"/>
      <c r="U292" s="2228"/>
      <c r="V292" s="2228"/>
      <c r="W292" s="2228"/>
      <c r="X292" s="2228"/>
      <c r="Y292" s="2228"/>
      <c r="Z292" s="7559" t="s">
        <v>684</v>
      </c>
      <c r="AA292" s="2212" t="s">
        <v>107</v>
      </c>
      <c r="AB292" s="1577" t="s">
        <v>1035</v>
      </c>
      <c r="AC292" s="1567">
        <v>926.794914</v>
      </c>
      <c r="AD292" s="1577" t="str">
        <f>AB292</f>
        <v>  Прочие собственные средства</v>
      </c>
      <c r="AE292" s="1567"/>
      <c r="AF292" s="2229"/>
      <c r="AG292" s="2157"/>
      <c r="AH292" s="2157"/>
      <c r="AI292" s="2229"/>
      <c r="AJ292" s="2157"/>
      <c r="AK292" s="2385"/>
      <c r="AL292" s="2386"/>
      <c r="AM292" s="2221"/>
      <c r="AN292" s="2221"/>
      <c r="AO292" s="2221"/>
      <c r="AP292" s="2221"/>
      <c r="AQ292" s="2221"/>
      <c r="AR292" s="2221"/>
      <c r="AS292" s="2221"/>
      <c r="AT292" s="2221"/>
      <c r="AU292" s="2221"/>
      <c r="AV292" s="2221"/>
      <c r="AW292" s="2221"/>
      <c r="AX292" s="2221"/>
      <c r="AY292" s="2221"/>
      <c r="AZ292" s="2221"/>
      <c r="BA292" s="2221"/>
      <c r="BB292" s="2221"/>
      <c r="BC292" s="2221"/>
      <c r="BD292" s="2221"/>
      <c r="BE292" s="2221"/>
      <c r="BF292" s="2221"/>
      <c r="BG292" s="7564"/>
    </row>
    <row customHeight="1" ht="11.25">
      <c r="A293" s="1564" t="s">
        <v>989</v>
      </c>
      <c r="B293" s="1564"/>
      <c r="C293" s="1564"/>
      <c r="D293" s="1558"/>
      <c r="E293" s="1568"/>
      <c r="F293" s="2227"/>
      <c r="G293" s="2228"/>
      <c r="H293" s="2913" t="s">
        <v>1134</v>
      </c>
      <c r="I293" s="2914"/>
      <c r="J293" s="2883"/>
      <c r="K293" s="2915"/>
      <c r="L293" s="2505"/>
      <c r="M293" s="2506"/>
      <c r="N293" s="2906"/>
      <c r="O293" s="2907"/>
      <c r="P293" s="2910"/>
      <c r="Q293" s="7566"/>
      <c r="R293" s="2911"/>
      <c r="S293" s="2912"/>
      <c r="T293" s="2911"/>
      <c r="U293" s="2911"/>
      <c r="V293" s="2911"/>
      <c r="W293" s="2911"/>
      <c r="X293" s="2911"/>
      <c r="Y293" s="2911"/>
      <c r="Z293" s="1573"/>
      <c r="AA293" s="1574"/>
      <c r="AB293" s="1639" t="s">
        <v>1036</v>
      </c>
      <c r="AC293" s="1578"/>
      <c r="AD293" s="1578"/>
      <c r="AE293" s="1580"/>
      <c r="AF293" s="2904"/>
      <c r="AG293" s="2905"/>
      <c r="AH293" s="2905"/>
      <c r="AI293" s="2904"/>
      <c r="AJ293" s="2905"/>
      <c r="AK293" s="2905"/>
      <c r="AL293" s="2386"/>
      <c r="AM293" s="2221"/>
      <c r="AN293" s="2221"/>
      <c r="AO293" s="2221"/>
      <c r="AP293" s="2221"/>
      <c r="AQ293" s="2221"/>
      <c r="AR293" s="2221"/>
      <c r="AS293" s="2221"/>
      <c r="AT293" s="2221"/>
      <c r="AU293" s="2221"/>
      <c r="AV293" s="2221"/>
      <c r="AW293" s="2221"/>
      <c r="AX293" s="2221"/>
      <c r="AY293" s="2221"/>
      <c r="AZ293" s="2221"/>
      <c r="BA293" s="2221"/>
      <c r="BB293" s="2221"/>
      <c r="BC293" s="2221"/>
      <c r="BD293" s="2221"/>
      <c r="BE293" s="2221"/>
      <c r="BF293" s="2221"/>
      <c r="BG293" s="4633"/>
    </row>
    <row customHeight="1" ht="11.25">
      <c r="A294" s="1564" t="s">
        <v>989</v>
      </c>
      <c r="B294" s="1564"/>
      <c r="C294" s="1564"/>
      <c r="D294" s="1558"/>
      <c r="E294" s="1568"/>
      <c r="F294" s="2227"/>
      <c r="G294" s="2228"/>
      <c r="H294" s="2913" t="s">
        <v>1134</v>
      </c>
      <c r="I294" s="2914"/>
      <c r="J294" s="2883"/>
      <c r="K294" s="2915"/>
      <c r="L294" s="2505"/>
      <c r="M294" s="2506"/>
      <c r="N294" s="1573"/>
      <c r="O294" s="1574"/>
      <c r="P294" s="1566" t="s">
        <v>1037</v>
      </c>
      <c r="Q294" s="1574"/>
      <c r="R294" s="1574"/>
      <c r="S294" s="1574"/>
      <c r="T294" s="1574"/>
      <c r="U294" s="1574"/>
      <c r="V294" s="1574"/>
      <c r="W294" s="1574"/>
      <c r="X294" s="1574"/>
      <c r="Y294" s="1574"/>
      <c r="Z294" s="1574"/>
      <c r="AA294" s="1574"/>
      <c r="AB294" s="1574"/>
      <c r="AC294" s="1574"/>
      <c r="AD294" s="1574"/>
      <c r="AE294" s="1581"/>
      <c r="AF294" s="2904"/>
      <c r="AG294" s="2905"/>
      <c r="AH294" s="2905"/>
      <c r="AI294" s="2904"/>
      <c r="AJ294" s="2905"/>
      <c r="AK294" s="2905"/>
      <c r="AL294" s="2386"/>
      <c r="AM294" s="2221"/>
      <c r="AN294" s="2221"/>
      <c r="AO294" s="2221"/>
      <c r="AP294" s="2221"/>
      <c r="AQ294" s="2221"/>
      <c r="AR294" s="2221"/>
      <c r="AS294" s="2221"/>
      <c r="AT294" s="2221"/>
      <c r="AU294" s="2221"/>
      <c r="AV294" s="2221"/>
      <c r="AW294" s="2221"/>
      <c r="AX294" s="2221"/>
      <c r="AY294" s="2221"/>
      <c r="AZ294" s="2221"/>
      <c r="BA294" s="2221"/>
      <c r="BB294" s="2221"/>
      <c r="BC294" s="2221"/>
      <c r="BD294" s="2221"/>
      <c r="BE294" s="2221"/>
      <c r="BF294" s="2221"/>
      <c r="BG294" s="4633"/>
    </row>
    <row customHeight="1" ht="11.25">
      <c r="A295" s="1564" t="s">
        <v>989</v>
      </c>
      <c r="B295" s="1564" t="s">
        <v>1068</v>
      </c>
      <c r="C295" s="1564"/>
      <c r="D295" s="1558"/>
      <c r="E295" s="1568"/>
      <c r="F295" s="2227"/>
      <c r="G295" s="4617" t="s">
        <v>684</v>
      </c>
      <c r="H295" s="2913" t="s">
        <v>1138</v>
      </c>
      <c r="I295" s="2914" t="s">
        <v>1070</v>
      </c>
      <c r="J295" s="2883" t="s">
        <v>1074</v>
      </c>
      <c r="K295" s="2915" t="s">
        <v>1139</v>
      </c>
      <c r="L295" s="2505" t="s">
        <v>19</v>
      </c>
      <c r="M295" s="2506"/>
      <c r="N295" s="2384"/>
      <c r="O295" s="1575" t="s">
        <v>371</v>
      </c>
      <c r="P295" s="1576"/>
      <c r="Q295" s="1576"/>
      <c r="R295" s="1576"/>
      <c r="S295" s="1576"/>
      <c r="T295" s="1576"/>
      <c r="U295" s="1576"/>
      <c r="V295" s="1576"/>
      <c r="W295" s="1576"/>
      <c r="X295" s="1576"/>
      <c r="Y295" s="1576"/>
      <c r="Z295" s="1576"/>
      <c r="AA295" s="1576"/>
      <c r="AB295" s="1576"/>
      <c r="AC295" s="1576"/>
      <c r="AD295" s="1576"/>
      <c r="AE295" s="1576"/>
      <c r="AF295" s="2904">
        <v>1</v>
      </c>
      <c r="AG295" s="2905" t="s">
        <v>1025</v>
      </c>
      <c r="AH295" s="2905" t="s">
        <v>1042</v>
      </c>
      <c r="AI295" s="2904"/>
      <c r="AJ295" s="2905"/>
      <c r="AK295" s="2905"/>
      <c r="AL295" s="2386"/>
      <c r="AM295" s="2221"/>
      <c r="AN295" s="2221"/>
      <c r="AO295" s="2221"/>
      <c r="AP295" s="2221"/>
      <c r="AQ295" s="2221"/>
      <c r="AR295" s="2221"/>
      <c r="AS295" s="2221"/>
      <c r="AT295" s="2221"/>
      <c r="AU295" s="2221"/>
      <c r="AV295" s="2221"/>
      <c r="AW295" s="2221"/>
      <c r="AX295" s="2221"/>
      <c r="AY295" s="2221"/>
      <c r="AZ295" s="2221"/>
      <c r="BA295" s="2221"/>
      <c r="BB295" s="2221"/>
      <c r="BC295" s="2221"/>
      <c r="BD295" s="2221"/>
      <c r="BE295" s="2221"/>
      <c r="BF295" s="2221"/>
      <c r="BG295" s="4633"/>
    </row>
    <row customHeight="1" ht="11.25">
      <c r="A296" s="1564" t="s">
        <v>989</v>
      </c>
      <c r="B296" s="1564"/>
      <c r="C296" s="1564"/>
      <c r="D296" s="1558"/>
      <c r="E296" s="1568"/>
      <c r="F296" s="2227"/>
      <c r="G296" s="2228"/>
      <c r="H296" s="2913" t="s">
        <v>1136</v>
      </c>
      <c r="I296" s="2914"/>
      <c r="J296" s="2883"/>
      <c r="K296" s="2915"/>
      <c r="L296" s="2505"/>
      <c r="M296" s="2506"/>
      <c r="N296" s="2906"/>
      <c r="O296" s="2907">
        <v>1</v>
      </c>
      <c r="P296" s="2908" t="s">
        <v>65</v>
      </c>
      <c r="Q296" s="7566" t="s">
        <v>1027</v>
      </c>
      <c r="R296" s="7567" t="s">
        <v>1028</v>
      </c>
      <c r="S296" s="7567" t="s">
        <v>1029</v>
      </c>
      <c r="T296" s="7567" t="s">
        <v>1029</v>
      </c>
      <c r="U296" s="7567" t="s">
        <v>1030</v>
      </c>
      <c r="V296" s="7567" t="s">
        <v>1031</v>
      </c>
      <c r="W296" s="7567" t="s">
        <v>1032</v>
      </c>
      <c r="X296" s="7567" t="s">
        <v>1033</v>
      </c>
      <c r="Y296" s="7567" t="s">
        <v>1034</v>
      </c>
      <c r="Z296" s="1573"/>
      <c r="AA296" s="1574"/>
      <c r="AB296" s="1574"/>
      <c r="AC296" s="1578"/>
      <c r="AD296" s="1578"/>
      <c r="AE296" s="1579"/>
      <c r="AF296" s="2904"/>
      <c r="AG296" s="2905"/>
      <c r="AH296" s="2905"/>
      <c r="AI296" s="2904"/>
      <c r="AJ296" s="2905"/>
      <c r="AK296" s="2905"/>
      <c r="AL296" s="2386"/>
      <c r="AM296" s="2221"/>
      <c r="AN296" s="2221"/>
      <c r="AO296" s="2221"/>
      <c r="AP296" s="2221"/>
      <c r="AQ296" s="2221"/>
      <c r="AR296" s="2221"/>
      <c r="AS296" s="2221"/>
      <c r="AT296" s="2221"/>
      <c r="AU296" s="2221"/>
      <c r="AV296" s="2221"/>
      <c r="AW296" s="2221"/>
      <c r="AX296" s="2221"/>
      <c r="AY296" s="2221"/>
      <c r="AZ296" s="2221"/>
      <c r="BA296" s="2221"/>
      <c r="BB296" s="2221"/>
      <c r="BC296" s="2221"/>
      <c r="BD296" s="2221"/>
      <c r="BE296" s="2221"/>
      <c r="BF296" s="2221"/>
      <c r="BG296" s="4633"/>
    </row>
    <row customHeight="1" ht="11.25">
      <c r="A297" s="1564" t="s">
        <v>989</v>
      </c>
      <c r="B297" s="1564"/>
      <c r="C297" s="1564"/>
      <c r="D297" s="1558"/>
      <c r="E297" s="1568"/>
      <c r="F297" s="2227"/>
      <c r="G297" s="2228"/>
      <c r="H297" s="2913" t="s">
        <v>1136</v>
      </c>
      <c r="I297" s="2914"/>
      <c r="J297" s="2883"/>
      <c r="K297" s="2915"/>
      <c r="L297" s="2505"/>
      <c r="M297" s="2506"/>
      <c r="N297" s="2906"/>
      <c r="O297" s="2907"/>
      <c r="P297" s="2909"/>
      <c r="Q297" s="7566"/>
      <c r="R297" s="2911"/>
      <c r="S297" s="2912"/>
      <c r="T297" s="2911"/>
      <c r="U297" s="2911"/>
      <c r="V297" s="2911"/>
      <c r="W297" s="2911"/>
      <c r="X297" s="2911"/>
      <c r="Y297" s="2911"/>
      <c r="Z297" s="2226"/>
      <c r="AA297" s="2192">
        <v>1</v>
      </c>
      <c r="AB297" s="1577" t="s">
        <v>1063</v>
      </c>
      <c r="AC297" s="1567">
        <v>2380.52252</v>
      </c>
      <c r="AD297" s="1577" t="str">
        <f>AB297</f>
        <v>  За счет платы за технологическое присоединение</v>
      </c>
      <c r="AE297" s="1567"/>
      <c r="AF297" s="2904"/>
      <c r="AG297" s="2905"/>
      <c r="AH297" s="2905"/>
      <c r="AI297" s="2904"/>
      <c r="AJ297" s="2905"/>
      <c r="AK297" s="2905"/>
      <c r="AL297" s="2386"/>
      <c r="AM297" s="2221"/>
      <c r="AN297" s="2221"/>
      <c r="AO297" s="2221"/>
      <c r="AP297" s="2221"/>
      <c r="AQ297" s="2221"/>
      <c r="AR297" s="2221"/>
      <c r="AS297" s="2221"/>
      <c r="AT297" s="2221"/>
      <c r="AU297" s="2221"/>
      <c r="AV297" s="2221"/>
      <c r="AW297" s="2221"/>
      <c r="AX297" s="2221"/>
      <c r="AY297" s="2221"/>
      <c r="AZ297" s="2221"/>
      <c r="BA297" s="2221"/>
      <c r="BB297" s="2221"/>
      <c r="BC297" s="2221"/>
      <c r="BD297" s="2221"/>
      <c r="BE297" s="2221"/>
      <c r="BF297" s="2221"/>
      <c r="BG297" s="4633"/>
    </row>
    <row customHeight="1" ht="11.25">
      <c r="A298" s="1564" t="s">
        <v>989</v>
      </c>
      <c r="B298" s="1564"/>
      <c r="C298" s="1564"/>
      <c r="D298" s="1558"/>
      <c r="E298" s="1568"/>
      <c r="F298" s="2228"/>
      <c r="G298" s="2228"/>
      <c r="H298" s="2228"/>
      <c r="I298" s="2228"/>
      <c r="J298" s="2228"/>
      <c r="K298" s="2228"/>
      <c r="L298" s="2228"/>
      <c r="M298" s="2228"/>
      <c r="N298" s="2228"/>
      <c r="O298" s="2228"/>
      <c r="P298" s="2228"/>
      <c r="Q298" s="2228"/>
      <c r="R298" s="2228"/>
      <c r="S298" s="2228"/>
      <c r="T298" s="2228"/>
      <c r="U298" s="2228"/>
      <c r="V298" s="2228"/>
      <c r="W298" s="2228"/>
      <c r="X298" s="2228"/>
      <c r="Y298" s="2228"/>
      <c r="Z298" s="7559" t="s">
        <v>684</v>
      </c>
      <c r="AA298" s="2212" t="s">
        <v>107</v>
      </c>
      <c r="AB298" s="1577" t="s">
        <v>1035</v>
      </c>
      <c r="AC298" s="1567">
        <v>476.104504</v>
      </c>
      <c r="AD298" s="1577" t="str">
        <f>AB298</f>
        <v>  Прочие собственные средства</v>
      </c>
      <c r="AE298" s="1567"/>
      <c r="AF298" s="2229"/>
      <c r="AG298" s="2157"/>
      <c r="AH298" s="2157"/>
      <c r="AI298" s="2229"/>
      <c r="AJ298" s="2157"/>
      <c r="AK298" s="2385"/>
      <c r="AL298" s="2386"/>
      <c r="AM298" s="2221"/>
      <c r="AN298" s="2221"/>
      <c r="AO298" s="2221"/>
      <c r="AP298" s="2221"/>
      <c r="AQ298" s="2221"/>
      <c r="AR298" s="2221"/>
      <c r="AS298" s="2221"/>
      <c r="AT298" s="2221"/>
      <c r="AU298" s="2221"/>
      <c r="AV298" s="2221"/>
      <c r="AW298" s="2221"/>
      <c r="AX298" s="2221"/>
      <c r="AY298" s="2221"/>
      <c r="AZ298" s="2221"/>
      <c r="BA298" s="2221"/>
      <c r="BB298" s="2221"/>
      <c r="BC298" s="2221"/>
      <c r="BD298" s="2221"/>
      <c r="BE298" s="2221"/>
      <c r="BF298" s="2221"/>
      <c r="BG298" s="7564"/>
    </row>
    <row customHeight="1" ht="11.25">
      <c r="A299" s="1564" t="s">
        <v>989</v>
      </c>
      <c r="B299" s="1564"/>
      <c r="C299" s="1564"/>
      <c r="D299" s="1558"/>
      <c r="E299" s="1568"/>
      <c r="F299" s="2227"/>
      <c r="G299" s="2228"/>
      <c r="H299" s="2913" t="s">
        <v>1136</v>
      </c>
      <c r="I299" s="2914"/>
      <c r="J299" s="2883"/>
      <c r="K299" s="2915"/>
      <c r="L299" s="2505"/>
      <c r="M299" s="2506"/>
      <c r="N299" s="2906"/>
      <c r="O299" s="2907"/>
      <c r="P299" s="2910"/>
      <c r="Q299" s="7566"/>
      <c r="R299" s="2911"/>
      <c r="S299" s="2912"/>
      <c r="T299" s="2911"/>
      <c r="U299" s="2911"/>
      <c r="V299" s="2911"/>
      <c r="W299" s="2911"/>
      <c r="X299" s="2911"/>
      <c r="Y299" s="2911"/>
      <c r="Z299" s="1573"/>
      <c r="AA299" s="1574"/>
      <c r="AB299" s="1639" t="s">
        <v>1036</v>
      </c>
      <c r="AC299" s="1578"/>
      <c r="AD299" s="1578"/>
      <c r="AE299" s="1580"/>
      <c r="AF299" s="2904"/>
      <c r="AG299" s="2905"/>
      <c r="AH299" s="2905"/>
      <c r="AI299" s="2904"/>
      <c r="AJ299" s="2905"/>
      <c r="AK299" s="2905"/>
      <c r="AL299" s="2386"/>
      <c r="AM299" s="2221"/>
      <c r="AN299" s="2221"/>
      <c r="AO299" s="2221"/>
      <c r="AP299" s="2221"/>
      <c r="AQ299" s="2221"/>
      <c r="AR299" s="2221"/>
      <c r="AS299" s="2221"/>
      <c r="AT299" s="2221"/>
      <c r="AU299" s="2221"/>
      <c r="AV299" s="2221"/>
      <c r="AW299" s="2221"/>
      <c r="AX299" s="2221"/>
      <c r="AY299" s="2221"/>
      <c r="AZ299" s="2221"/>
      <c r="BA299" s="2221"/>
      <c r="BB299" s="2221"/>
      <c r="BC299" s="2221"/>
      <c r="BD299" s="2221"/>
      <c r="BE299" s="2221"/>
      <c r="BF299" s="2221"/>
      <c r="BG299" s="4633"/>
    </row>
    <row customHeight="1" ht="11.25">
      <c r="A300" s="1564" t="s">
        <v>989</v>
      </c>
      <c r="B300" s="1564"/>
      <c r="C300" s="1564"/>
      <c r="D300" s="1558"/>
      <c r="E300" s="1568"/>
      <c r="F300" s="2227"/>
      <c r="G300" s="2228"/>
      <c r="H300" s="2913" t="s">
        <v>1136</v>
      </c>
      <c r="I300" s="2914"/>
      <c r="J300" s="2883"/>
      <c r="K300" s="2915"/>
      <c r="L300" s="2505"/>
      <c r="M300" s="2506"/>
      <c r="N300" s="1573"/>
      <c r="O300" s="1574"/>
      <c r="P300" s="1566" t="s">
        <v>1037</v>
      </c>
      <c r="Q300" s="1574"/>
      <c r="R300" s="1574"/>
      <c r="S300" s="1574"/>
      <c r="T300" s="1574"/>
      <c r="U300" s="1574"/>
      <c r="V300" s="1574"/>
      <c r="W300" s="1574"/>
      <c r="X300" s="1574"/>
      <c r="Y300" s="1574"/>
      <c r="Z300" s="1574"/>
      <c r="AA300" s="1574"/>
      <c r="AB300" s="1574"/>
      <c r="AC300" s="1574"/>
      <c r="AD300" s="1574"/>
      <c r="AE300" s="1581"/>
      <c r="AF300" s="2904"/>
      <c r="AG300" s="2905"/>
      <c r="AH300" s="2905"/>
      <c r="AI300" s="2904"/>
      <c r="AJ300" s="2905"/>
      <c r="AK300" s="2905"/>
      <c r="AL300" s="2386"/>
      <c r="AM300" s="2221"/>
      <c r="AN300" s="2221"/>
      <c r="AO300" s="2221"/>
      <c r="AP300" s="2221"/>
      <c r="AQ300" s="2221"/>
      <c r="AR300" s="2221"/>
      <c r="AS300" s="2221"/>
      <c r="AT300" s="2221"/>
      <c r="AU300" s="2221"/>
      <c r="AV300" s="2221"/>
      <c r="AW300" s="2221"/>
      <c r="AX300" s="2221"/>
      <c r="AY300" s="2221"/>
      <c r="AZ300" s="2221"/>
      <c r="BA300" s="2221"/>
      <c r="BB300" s="2221"/>
      <c r="BC300" s="2221"/>
      <c r="BD300" s="2221"/>
      <c r="BE300" s="2221"/>
      <c r="BF300" s="2221"/>
      <c r="BG300" s="4633"/>
    </row>
    <row customHeight="1" ht="11.25">
      <c r="A301" s="1564" t="s">
        <v>989</v>
      </c>
      <c r="B301" s="1564" t="s">
        <v>1068</v>
      </c>
      <c r="C301" s="1564"/>
      <c r="D301" s="1558"/>
      <c r="E301" s="1568"/>
      <c r="F301" s="2227"/>
      <c r="G301" s="4617" t="s">
        <v>684</v>
      </c>
      <c r="H301" s="2913" t="s">
        <v>1140</v>
      </c>
      <c r="I301" s="2914" t="s">
        <v>1070</v>
      </c>
      <c r="J301" s="2883" t="s">
        <v>1074</v>
      </c>
      <c r="K301" s="2915" t="s">
        <v>1141</v>
      </c>
      <c r="L301" s="2505" t="s">
        <v>19</v>
      </c>
      <c r="M301" s="2506"/>
      <c r="N301" s="2384"/>
      <c r="O301" s="1575" t="s">
        <v>371</v>
      </c>
      <c r="P301" s="1576"/>
      <c r="Q301" s="1576"/>
      <c r="R301" s="1576"/>
      <c r="S301" s="1576"/>
      <c r="T301" s="1576"/>
      <c r="U301" s="1576"/>
      <c r="V301" s="1576"/>
      <c r="W301" s="1576"/>
      <c r="X301" s="1576"/>
      <c r="Y301" s="1576"/>
      <c r="Z301" s="1576"/>
      <c r="AA301" s="1576"/>
      <c r="AB301" s="1576"/>
      <c r="AC301" s="1576"/>
      <c r="AD301" s="1576"/>
      <c r="AE301" s="1576"/>
      <c r="AF301" s="2904">
        <v>1</v>
      </c>
      <c r="AG301" s="2905" t="s">
        <v>1025</v>
      </c>
      <c r="AH301" s="2905" t="s">
        <v>1042</v>
      </c>
      <c r="AI301" s="2904"/>
      <c r="AJ301" s="2905"/>
      <c r="AK301" s="2905"/>
      <c r="AL301" s="2386"/>
      <c r="AM301" s="2221"/>
      <c r="AN301" s="2221"/>
      <c r="AO301" s="2221"/>
      <c r="AP301" s="2221"/>
      <c r="AQ301" s="2221"/>
      <c r="AR301" s="2221"/>
      <c r="AS301" s="2221"/>
      <c r="AT301" s="2221"/>
      <c r="AU301" s="2221"/>
      <c r="AV301" s="2221"/>
      <c r="AW301" s="2221"/>
      <c r="AX301" s="2221"/>
      <c r="AY301" s="2221"/>
      <c r="AZ301" s="2221"/>
      <c r="BA301" s="2221"/>
      <c r="BB301" s="2221"/>
      <c r="BC301" s="2221"/>
      <c r="BD301" s="2221"/>
      <c r="BE301" s="2221"/>
      <c r="BF301" s="2221"/>
      <c r="BG301" s="4633"/>
    </row>
    <row customHeight="1" ht="11.25">
      <c r="A302" s="1564" t="s">
        <v>989</v>
      </c>
      <c r="B302" s="1564"/>
      <c r="C302" s="1564"/>
      <c r="D302" s="1558"/>
      <c r="E302" s="1568"/>
      <c r="F302" s="2227"/>
      <c r="G302" s="2228"/>
      <c r="H302" s="2913" t="s">
        <v>1138</v>
      </c>
      <c r="I302" s="2914"/>
      <c r="J302" s="2883"/>
      <c r="K302" s="2915"/>
      <c r="L302" s="2505"/>
      <c r="M302" s="2506"/>
      <c r="N302" s="2906"/>
      <c r="O302" s="2907">
        <v>1</v>
      </c>
      <c r="P302" s="2908" t="s">
        <v>65</v>
      </c>
      <c r="Q302" s="7566" t="s">
        <v>1027</v>
      </c>
      <c r="R302" s="7567" t="s">
        <v>1028</v>
      </c>
      <c r="S302" s="7567" t="s">
        <v>1029</v>
      </c>
      <c r="T302" s="7567" t="s">
        <v>1029</v>
      </c>
      <c r="U302" s="7567" t="s">
        <v>1030</v>
      </c>
      <c r="V302" s="7567" t="s">
        <v>1031</v>
      </c>
      <c r="W302" s="7567" t="s">
        <v>1032</v>
      </c>
      <c r="X302" s="7567" t="s">
        <v>1033</v>
      </c>
      <c r="Y302" s="7567" t="s">
        <v>1034</v>
      </c>
      <c r="Z302" s="1573"/>
      <c r="AA302" s="1574"/>
      <c r="AB302" s="1574"/>
      <c r="AC302" s="1578"/>
      <c r="AD302" s="1578"/>
      <c r="AE302" s="1579"/>
      <c r="AF302" s="2904"/>
      <c r="AG302" s="2905"/>
      <c r="AH302" s="2905"/>
      <c r="AI302" s="2904"/>
      <c r="AJ302" s="2905"/>
      <c r="AK302" s="2905"/>
      <c r="AL302" s="2386"/>
      <c r="AM302" s="2221"/>
      <c r="AN302" s="2221"/>
      <c r="AO302" s="2221"/>
      <c r="AP302" s="2221"/>
      <c r="AQ302" s="2221"/>
      <c r="AR302" s="2221"/>
      <c r="AS302" s="2221"/>
      <c r="AT302" s="2221"/>
      <c r="AU302" s="2221"/>
      <c r="AV302" s="2221"/>
      <c r="AW302" s="2221"/>
      <c r="AX302" s="2221"/>
      <c r="AY302" s="2221"/>
      <c r="AZ302" s="2221"/>
      <c r="BA302" s="2221"/>
      <c r="BB302" s="2221"/>
      <c r="BC302" s="2221"/>
      <c r="BD302" s="2221"/>
      <c r="BE302" s="2221"/>
      <c r="BF302" s="2221"/>
      <c r="BG302" s="4633"/>
    </row>
    <row customHeight="1" ht="11.25">
      <c r="A303" s="1564" t="s">
        <v>989</v>
      </c>
      <c r="B303" s="1564"/>
      <c r="C303" s="1564"/>
      <c r="D303" s="1558"/>
      <c r="E303" s="1568"/>
      <c r="F303" s="2227"/>
      <c r="G303" s="2228"/>
      <c r="H303" s="2913" t="s">
        <v>1138</v>
      </c>
      <c r="I303" s="2914"/>
      <c r="J303" s="2883"/>
      <c r="K303" s="2915"/>
      <c r="L303" s="2505"/>
      <c r="M303" s="2506"/>
      <c r="N303" s="2906"/>
      <c r="O303" s="2907"/>
      <c r="P303" s="2909"/>
      <c r="Q303" s="7566"/>
      <c r="R303" s="2911"/>
      <c r="S303" s="2912"/>
      <c r="T303" s="2911"/>
      <c r="U303" s="2911"/>
      <c r="V303" s="2911"/>
      <c r="W303" s="2911"/>
      <c r="X303" s="2911"/>
      <c r="Y303" s="2911"/>
      <c r="Z303" s="2226"/>
      <c r="AA303" s="2192">
        <v>1</v>
      </c>
      <c r="AB303" s="1577" t="s">
        <v>1063</v>
      </c>
      <c r="AC303" s="1567">
        <v>1839.48684</v>
      </c>
      <c r="AD303" s="1577" t="str">
        <f>AB303</f>
        <v>  За счет платы за технологическое присоединение</v>
      </c>
      <c r="AE303" s="1567"/>
      <c r="AF303" s="2904"/>
      <c r="AG303" s="2905"/>
      <c r="AH303" s="2905"/>
      <c r="AI303" s="2904"/>
      <c r="AJ303" s="2905"/>
      <c r="AK303" s="2905"/>
      <c r="AL303" s="2386"/>
      <c r="AM303" s="2221"/>
      <c r="AN303" s="2221"/>
      <c r="AO303" s="2221"/>
      <c r="AP303" s="2221"/>
      <c r="AQ303" s="2221"/>
      <c r="AR303" s="2221"/>
      <c r="AS303" s="2221"/>
      <c r="AT303" s="2221"/>
      <c r="AU303" s="2221"/>
      <c r="AV303" s="2221"/>
      <c r="AW303" s="2221"/>
      <c r="AX303" s="2221"/>
      <c r="AY303" s="2221"/>
      <c r="AZ303" s="2221"/>
      <c r="BA303" s="2221"/>
      <c r="BB303" s="2221"/>
      <c r="BC303" s="2221"/>
      <c r="BD303" s="2221"/>
      <c r="BE303" s="2221"/>
      <c r="BF303" s="2221"/>
      <c r="BG303" s="4633"/>
    </row>
    <row customHeight="1" ht="11.25">
      <c r="A304" s="1564" t="s">
        <v>989</v>
      </c>
      <c r="B304" s="1564"/>
      <c r="C304" s="1564"/>
      <c r="D304" s="1558"/>
      <c r="E304" s="1568"/>
      <c r="F304" s="2228"/>
      <c r="G304" s="2228"/>
      <c r="H304" s="2228"/>
      <c r="I304" s="2228"/>
      <c r="J304" s="2228"/>
      <c r="K304" s="2228"/>
      <c r="L304" s="2228"/>
      <c r="M304" s="2228"/>
      <c r="N304" s="2228"/>
      <c r="O304" s="2228"/>
      <c r="P304" s="2228"/>
      <c r="Q304" s="2228"/>
      <c r="R304" s="2228"/>
      <c r="S304" s="2228"/>
      <c r="T304" s="2228"/>
      <c r="U304" s="2228"/>
      <c r="V304" s="2228"/>
      <c r="W304" s="2228"/>
      <c r="X304" s="2228"/>
      <c r="Y304" s="2228"/>
      <c r="Z304" s="7559" t="s">
        <v>684</v>
      </c>
      <c r="AA304" s="2212" t="s">
        <v>107</v>
      </c>
      <c r="AB304" s="1577" t="s">
        <v>1035</v>
      </c>
      <c r="AC304" s="1567">
        <v>367.897368</v>
      </c>
      <c r="AD304" s="1577" t="str">
        <f>AB304</f>
        <v>  Прочие собственные средства</v>
      </c>
      <c r="AE304" s="1567"/>
      <c r="AF304" s="2229"/>
      <c r="AG304" s="2157"/>
      <c r="AH304" s="2157"/>
      <c r="AI304" s="2229"/>
      <c r="AJ304" s="2157"/>
      <c r="AK304" s="2385"/>
      <c r="AL304" s="2386"/>
      <c r="AM304" s="2221"/>
      <c r="AN304" s="2221"/>
      <c r="AO304" s="2221"/>
      <c r="AP304" s="2221"/>
      <c r="AQ304" s="2221"/>
      <c r="AR304" s="2221"/>
      <c r="AS304" s="2221"/>
      <c r="AT304" s="2221"/>
      <c r="AU304" s="2221"/>
      <c r="AV304" s="2221"/>
      <c r="AW304" s="2221"/>
      <c r="AX304" s="2221"/>
      <c r="AY304" s="2221"/>
      <c r="AZ304" s="2221"/>
      <c r="BA304" s="2221"/>
      <c r="BB304" s="2221"/>
      <c r="BC304" s="2221"/>
      <c r="BD304" s="2221"/>
      <c r="BE304" s="2221"/>
      <c r="BF304" s="2221"/>
      <c r="BG304" s="7564"/>
    </row>
    <row customHeight="1" ht="11.25">
      <c r="A305" s="1564" t="s">
        <v>989</v>
      </c>
      <c r="B305" s="1564"/>
      <c r="C305" s="1564"/>
      <c r="D305" s="1558"/>
      <c r="E305" s="1568"/>
      <c r="F305" s="2227"/>
      <c r="G305" s="2228"/>
      <c r="H305" s="2913" t="s">
        <v>1138</v>
      </c>
      <c r="I305" s="2914"/>
      <c r="J305" s="2883"/>
      <c r="K305" s="2915"/>
      <c r="L305" s="2505"/>
      <c r="M305" s="2506"/>
      <c r="N305" s="2906"/>
      <c r="O305" s="2907"/>
      <c r="P305" s="2910"/>
      <c r="Q305" s="7566"/>
      <c r="R305" s="2911"/>
      <c r="S305" s="2912"/>
      <c r="T305" s="2911"/>
      <c r="U305" s="2911"/>
      <c r="V305" s="2911"/>
      <c r="W305" s="2911"/>
      <c r="X305" s="2911"/>
      <c r="Y305" s="2911"/>
      <c r="Z305" s="1573"/>
      <c r="AA305" s="1574"/>
      <c r="AB305" s="1639" t="s">
        <v>1036</v>
      </c>
      <c r="AC305" s="1578"/>
      <c r="AD305" s="1578"/>
      <c r="AE305" s="1580"/>
      <c r="AF305" s="2904"/>
      <c r="AG305" s="2905"/>
      <c r="AH305" s="2905"/>
      <c r="AI305" s="2904"/>
      <c r="AJ305" s="2905"/>
      <c r="AK305" s="2905"/>
      <c r="AL305" s="2386"/>
      <c r="AM305" s="2221"/>
      <c r="AN305" s="2221"/>
      <c r="AO305" s="2221"/>
      <c r="AP305" s="2221"/>
      <c r="AQ305" s="2221"/>
      <c r="AR305" s="2221"/>
      <c r="AS305" s="2221"/>
      <c r="AT305" s="2221"/>
      <c r="AU305" s="2221"/>
      <c r="AV305" s="2221"/>
      <c r="AW305" s="2221"/>
      <c r="AX305" s="2221"/>
      <c r="AY305" s="2221"/>
      <c r="AZ305" s="2221"/>
      <c r="BA305" s="2221"/>
      <c r="BB305" s="2221"/>
      <c r="BC305" s="2221"/>
      <c r="BD305" s="2221"/>
      <c r="BE305" s="2221"/>
      <c r="BF305" s="2221"/>
      <c r="BG305" s="4633"/>
    </row>
    <row customHeight="1" ht="11.25">
      <c r="A306" s="1564" t="s">
        <v>989</v>
      </c>
      <c r="B306" s="1564"/>
      <c r="C306" s="1564"/>
      <c r="D306" s="1558"/>
      <c r="E306" s="1568"/>
      <c r="F306" s="2227"/>
      <c r="G306" s="2228"/>
      <c r="H306" s="2913" t="s">
        <v>1138</v>
      </c>
      <c r="I306" s="2914"/>
      <c r="J306" s="2883"/>
      <c r="K306" s="2915"/>
      <c r="L306" s="2505"/>
      <c r="M306" s="2506"/>
      <c r="N306" s="1573"/>
      <c r="O306" s="1574"/>
      <c r="P306" s="1566" t="s">
        <v>1037</v>
      </c>
      <c r="Q306" s="1574"/>
      <c r="R306" s="1574"/>
      <c r="S306" s="1574"/>
      <c r="T306" s="1574"/>
      <c r="U306" s="1574"/>
      <c r="V306" s="1574"/>
      <c r="W306" s="1574"/>
      <c r="X306" s="1574"/>
      <c r="Y306" s="1574"/>
      <c r="Z306" s="1574"/>
      <c r="AA306" s="1574"/>
      <c r="AB306" s="1574"/>
      <c r="AC306" s="1574"/>
      <c r="AD306" s="1574"/>
      <c r="AE306" s="1581"/>
      <c r="AF306" s="2904"/>
      <c r="AG306" s="2905"/>
      <c r="AH306" s="2905"/>
      <c r="AI306" s="2904"/>
      <c r="AJ306" s="2905"/>
      <c r="AK306" s="2905"/>
      <c r="AL306" s="2386"/>
      <c r="AM306" s="2221"/>
      <c r="AN306" s="2221"/>
      <c r="AO306" s="2221"/>
      <c r="AP306" s="2221"/>
      <c r="AQ306" s="2221"/>
      <c r="AR306" s="2221"/>
      <c r="AS306" s="2221"/>
      <c r="AT306" s="2221"/>
      <c r="AU306" s="2221"/>
      <c r="AV306" s="2221"/>
      <c r="AW306" s="2221"/>
      <c r="AX306" s="2221"/>
      <c r="AY306" s="2221"/>
      <c r="AZ306" s="2221"/>
      <c r="BA306" s="2221"/>
      <c r="BB306" s="2221"/>
      <c r="BC306" s="2221"/>
      <c r="BD306" s="2221"/>
      <c r="BE306" s="2221"/>
      <c r="BF306" s="2221"/>
      <c r="BG306" s="4633"/>
    </row>
    <row customHeight="1" ht="11.25">
      <c r="A307" s="1564" t="s">
        <v>989</v>
      </c>
      <c r="B307" s="1564" t="s">
        <v>1068</v>
      </c>
      <c r="C307" s="1564"/>
      <c r="D307" s="1558"/>
      <c r="E307" s="1568"/>
      <c r="F307" s="2227"/>
      <c r="G307" s="4617" t="s">
        <v>684</v>
      </c>
      <c r="H307" s="2913" t="s">
        <v>1142</v>
      </c>
      <c r="I307" s="2914" t="s">
        <v>1070</v>
      </c>
      <c r="J307" s="2883" t="s">
        <v>1074</v>
      </c>
      <c r="K307" s="2915" t="s">
        <v>1143</v>
      </c>
      <c r="L307" s="2505" t="s">
        <v>19</v>
      </c>
      <c r="M307" s="2506"/>
      <c r="N307" s="2384"/>
      <c r="O307" s="1575" t="s">
        <v>371</v>
      </c>
      <c r="P307" s="1576"/>
      <c r="Q307" s="1576"/>
      <c r="R307" s="1576"/>
      <c r="S307" s="1576"/>
      <c r="T307" s="1576"/>
      <c r="U307" s="1576"/>
      <c r="V307" s="1576"/>
      <c r="W307" s="1576"/>
      <c r="X307" s="1576"/>
      <c r="Y307" s="1576"/>
      <c r="Z307" s="1576"/>
      <c r="AA307" s="1576"/>
      <c r="AB307" s="1576"/>
      <c r="AC307" s="1576"/>
      <c r="AD307" s="1576"/>
      <c r="AE307" s="1576"/>
      <c r="AF307" s="2904">
        <v>1</v>
      </c>
      <c r="AG307" s="2905" t="s">
        <v>1025</v>
      </c>
      <c r="AH307" s="2905" t="s">
        <v>1042</v>
      </c>
      <c r="AI307" s="2904"/>
      <c r="AJ307" s="2905"/>
      <c r="AK307" s="2905"/>
      <c r="AL307" s="2386"/>
      <c r="AM307" s="2221"/>
      <c r="AN307" s="2221"/>
      <c r="AO307" s="2221"/>
      <c r="AP307" s="2221"/>
      <c r="AQ307" s="2221"/>
      <c r="AR307" s="2221"/>
      <c r="AS307" s="2221"/>
      <c r="AT307" s="2221"/>
      <c r="AU307" s="2221"/>
      <c r="AV307" s="2221"/>
      <c r="AW307" s="2221"/>
      <c r="AX307" s="2221"/>
      <c r="AY307" s="2221"/>
      <c r="AZ307" s="2221"/>
      <c r="BA307" s="2221"/>
      <c r="BB307" s="2221"/>
      <c r="BC307" s="2221"/>
      <c r="BD307" s="2221"/>
      <c r="BE307" s="2221"/>
      <c r="BF307" s="2221"/>
      <c r="BG307" s="4633"/>
    </row>
    <row customHeight="1" ht="11.25">
      <c r="A308" s="1564" t="s">
        <v>989</v>
      </c>
      <c r="B308" s="1564"/>
      <c r="C308" s="1564"/>
      <c r="D308" s="1558"/>
      <c r="E308" s="1568"/>
      <c r="F308" s="2227"/>
      <c r="G308" s="2228"/>
      <c r="H308" s="2913" t="s">
        <v>1140</v>
      </c>
      <c r="I308" s="2914"/>
      <c r="J308" s="2883"/>
      <c r="K308" s="2915"/>
      <c r="L308" s="2505"/>
      <c r="M308" s="2506"/>
      <c r="N308" s="2906"/>
      <c r="O308" s="2907">
        <v>1</v>
      </c>
      <c r="P308" s="2908" t="s">
        <v>65</v>
      </c>
      <c r="Q308" s="7566" t="s">
        <v>1027</v>
      </c>
      <c r="R308" s="7567" t="s">
        <v>1028</v>
      </c>
      <c r="S308" s="7567" t="s">
        <v>1029</v>
      </c>
      <c r="T308" s="7567" t="s">
        <v>1029</v>
      </c>
      <c r="U308" s="7567" t="s">
        <v>1030</v>
      </c>
      <c r="V308" s="7567" t="s">
        <v>1031</v>
      </c>
      <c r="W308" s="7567" t="s">
        <v>1032</v>
      </c>
      <c r="X308" s="7567" t="s">
        <v>1033</v>
      </c>
      <c r="Y308" s="7567" t="s">
        <v>1034</v>
      </c>
      <c r="Z308" s="1573"/>
      <c r="AA308" s="1574"/>
      <c r="AB308" s="1574"/>
      <c r="AC308" s="1578"/>
      <c r="AD308" s="1578"/>
      <c r="AE308" s="1579"/>
      <c r="AF308" s="2904"/>
      <c r="AG308" s="2905"/>
      <c r="AH308" s="2905"/>
      <c r="AI308" s="2904"/>
      <c r="AJ308" s="2905"/>
      <c r="AK308" s="2905"/>
      <c r="AL308" s="2386"/>
      <c r="AM308" s="2221"/>
      <c r="AN308" s="2221"/>
      <c r="AO308" s="2221"/>
      <c r="AP308" s="2221"/>
      <c r="AQ308" s="2221"/>
      <c r="AR308" s="2221"/>
      <c r="AS308" s="2221"/>
      <c r="AT308" s="2221"/>
      <c r="AU308" s="2221"/>
      <c r="AV308" s="2221"/>
      <c r="AW308" s="2221"/>
      <c r="AX308" s="2221"/>
      <c r="AY308" s="2221"/>
      <c r="AZ308" s="2221"/>
      <c r="BA308" s="2221"/>
      <c r="BB308" s="2221"/>
      <c r="BC308" s="2221"/>
      <c r="BD308" s="2221"/>
      <c r="BE308" s="2221"/>
      <c r="BF308" s="2221"/>
      <c r="BG308" s="4633"/>
    </row>
    <row customHeight="1" ht="11.25">
      <c r="A309" s="1564" t="s">
        <v>989</v>
      </c>
      <c r="B309" s="1564"/>
      <c r="C309" s="1564"/>
      <c r="D309" s="1558"/>
      <c r="E309" s="1568"/>
      <c r="F309" s="2227"/>
      <c r="G309" s="2228"/>
      <c r="H309" s="2913" t="s">
        <v>1140</v>
      </c>
      <c r="I309" s="2914"/>
      <c r="J309" s="2883"/>
      <c r="K309" s="2915"/>
      <c r="L309" s="2505"/>
      <c r="M309" s="2506"/>
      <c r="N309" s="2906"/>
      <c r="O309" s="2907"/>
      <c r="P309" s="2909"/>
      <c r="Q309" s="7566"/>
      <c r="R309" s="2911"/>
      <c r="S309" s="2912"/>
      <c r="T309" s="2911"/>
      <c r="U309" s="2911"/>
      <c r="V309" s="2911"/>
      <c r="W309" s="2911"/>
      <c r="X309" s="2911"/>
      <c r="Y309" s="2911"/>
      <c r="Z309" s="2226"/>
      <c r="AA309" s="2192">
        <v>1</v>
      </c>
      <c r="AB309" s="1577" t="s">
        <v>1063</v>
      </c>
      <c r="AC309" s="1567">
        <v>3809.51753</v>
      </c>
      <c r="AD309" s="1577" t="str">
        <f>AB309</f>
        <v>  За счет платы за технологическое присоединение</v>
      </c>
      <c r="AE309" s="1567"/>
      <c r="AF309" s="2904"/>
      <c r="AG309" s="2905"/>
      <c r="AH309" s="2905"/>
      <c r="AI309" s="2904"/>
      <c r="AJ309" s="2905"/>
      <c r="AK309" s="2905"/>
      <c r="AL309" s="2386"/>
      <c r="AM309" s="2221"/>
      <c r="AN309" s="2221"/>
      <c r="AO309" s="2221"/>
      <c r="AP309" s="2221"/>
      <c r="AQ309" s="2221"/>
      <c r="AR309" s="2221"/>
      <c r="AS309" s="2221"/>
      <c r="AT309" s="2221"/>
      <c r="AU309" s="2221"/>
      <c r="AV309" s="2221"/>
      <c r="AW309" s="2221"/>
      <c r="AX309" s="2221"/>
      <c r="AY309" s="2221"/>
      <c r="AZ309" s="2221"/>
      <c r="BA309" s="2221"/>
      <c r="BB309" s="2221"/>
      <c r="BC309" s="2221"/>
      <c r="BD309" s="2221"/>
      <c r="BE309" s="2221"/>
      <c r="BF309" s="2221"/>
      <c r="BG309" s="4633"/>
    </row>
    <row customHeight="1" ht="11.25">
      <c r="A310" s="1564" t="s">
        <v>989</v>
      </c>
      <c r="B310" s="1564"/>
      <c r="C310" s="1564"/>
      <c r="D310" s="1558"/>
      <c r="E310" s="1568"/>
      <c r="F310" s="2228"/>
      <c r="G310" s="2228"/>
      <c r="H310" s="2228"/>
      <c r="I310" s="2228"/>
      <c r="J310" s="2228"/>
      <c r="K310" s="2228"/>
      <c r="L310" s="2228"/>
      <c r="M310" s="2228"/>
      <c r="N310" s="2228"/>
      <c r="O310" s="2228"/>
      <c r="P310" s="2228"/>
      <c r="Q310" s="2228"/>
      <c r="R310" s="2228"/>
      <c r="S310" s="2228"/>
      <c r="T310" s="2228"/>
      <c r="U310" s="2228"/>
      <c r="V310" s="2228"/>
      <c r="W310" s="2228"/>
      <c r="X310" s="2228"/>
      <c r="Y310" s="2228"/>
      <c r="Z310" s="7559" t="s">
        <v>684</v>
      </c>
      <c r="AA310" s="2212" t="s">
        <v>107</v>
      </c>
      <c r="AB310" s="1577" t="s">
        <v>1035</v>
      </c>
      <c r="AC310" s="1567">
        <v>761.903506</v>
      </c>
      <c r="AD310" s="1577" t="str">
        <f>AB310</f>
        <v>  Прочие собственные средства</v>
      </c>
      <c r="AE310" s="1567"/>
      <c r="AF310" s="2229"/>
      <c r="AG310" s="2157"/>
      <c r="AH310" s="2157"/>
      <c r="AI310" s="2229"/>
      <c r="AJ310" s="2157"/>
      <c r="AK310" s="2385"/>
      <c r="AL310" s="2386"/>
      <c r="AM310" s="2221"/>
      <c r="AN310" s="2221"/>
      <c r="AO310" s="2221"/>
      <c r="AP310" s="2221"/>
      <c r="AQ310" s="2221"/>
      <c r="AR310" s="2221"/>
      <c r="AS310" s="2221"/>
      <c r="AT310" s="2221"/>
      <c r="AU310" s="2221"/>
      <c r="AV310" s="2221"/>
      <c r="AW310" s="2221"/>
      <c r="AX310" s="2221"/>
      <c r="AY310" s="2221"/>
      <c r="AZ310" s="2221"/>
      <c r="BA310" s="2221"/>
      <c r="BB310" s="2221"/>
      <c r="BC310" s="2221"/>
      <c r="BD310" s="2221"/>
      <c r="BE310" s="2221"/>
      <c r="BF310" s="2221"/>
      <c r="BG310" s="7564"/>
    </row>
    <row customHeight="1" ht="11.25">
      <c r="A311" s="1564" t="s">
        <v>989</v>
      </c>
      <c r="B311" s="1564"/>
      <c r="C311" s="1564"/>
      <c r="D311" s="1558"/>
      <c r="E311" s="1568"/>
      <c r="F311" s="2227"/>
      <c r="G311" s="2228"/>
      <c r="H311" s="2913" t="s">
        <v>1140</v>
      </c>
      <c r="I311" s="2914"/>
      <c r="J311" s="2883"/>
      <c r="K311" s="2915"/>
      <c r="L311" s="2505"/>
      <c r="M311" s="2506"/>
      <c r="N311" s="2906"/>
      <c r="O311" s="2907"/>
      <c r="P311" s="2910"/>
      <c r="Q311" s="7566"/>
      <c r="R311" s="2911"/>
      <c r="S311" s="2912"/>
      <c r="T311" s="2911"/>
      <c r="U311" s="2911"/>
      <c r="V311" s="2911"/>
      <c r="W311" s="2911"/>
      <c r="X311" s="2911"/>
      <c r="Y311" s="2911"/>
      <c r="Z311" s="1573"/>
      <c r="AA311" s="1574"/>
      <c r="AB311" s="1639" t="s">
        <v>1036</v>
      </c>
      <c r="AC311" s="1578"/>
      <c r="AD311" s="1578"/>
      <c r="AE311" s="1580"/>
      <c r="AF311" s="2904"/>
      <c r="AG311" s="2905"/>
      <c r="AH311" s="2905"/>
      <c r="AI311" s="2904"/>
      <c r="AJ311" s="2905"/>
      <c r="AK311" s="2905"/>
      <c r="AL311" s="2386"/>
      <c r="AM311" s="2221"/>
      <c r="AN311" s="2221"/>
      <c r="AO311" s="2221"/>
      <c r="AP311" s="2221"/>
      <c r="AQ311" s="2221"/>
      <c r="AR311" s="2221"/>
      <c r="AS311" s="2221"/>
      <c r="AT311" s="2221"/>
      <c r="AU311" s="2221"/>
      <c r="AV311" s="2221"/>
      <c r="AW311" s="2221"/>
      <c r="AX311" s="2221"/>
      <c r="AY311" s="2221"/>
      <c r="AZ311" s="2221"/>
      <c r="BA311" s="2221"/>
      <c r="BB311" s="2221"/>
      <c r="BC311" s="2221"/>
      <c r="BD311" s="2221"/>
      <c r="BE311" s="2221"/>
      <c r="BF311" s="2221"/>
      <c r="BG311" s="4633"/>
    </row>
    <row customHeight="1" ht="11.25">
      <c r="A312" s="1564" t="s">
        <v>989</v>
      </c>
      <c r="B312" s="1564"/>
      <c r="C312" s="1564"/>
      <c r="D312" s="1558"/>
      <c r="E312" s="1568"/>
      <c r="F312" s="2227"/>
      <c r="G312" s="2228"/>
      <c r="H312" s="2913" t="s">
        <v>1140</v>
      </c>
      <c r="I312" s="2914"/>
      <c r="J312" s="2883"/>
      <c r="K312" s="2915"/>
      <c r="L312" s="2505"/>
      <c r="M312" s="2506"/>
      <c r="N312" s="1573"/>
      <c r="O312" s="1574"/>
      <c r="P312" s="1566" t="s">
        <v>1037</v>
      </c>
      <c r="Q312" s="1574"/>
      <c r="R312" s="1574"/>
      <c r="S312" s="1574"/>
      <c r="T312" s="1574"/>
      <c r="U312" s="1574"/>
      <c r="V312" s="1574"/>
      <c r="W312" s="1574"/>
      <c r="X312" s="1574"/>
      <c r="Y312" s="1574"/>
      <c r="Z312" s="1574"/>
      <c r="AA312" s="1574"/>
      <c r="AB312" s="1574"/>
      <c r="AC312" s="1574"/>
      <c r="AD312" s="1574"/>
      <c r="AE312" s="1581"/>
      <c r="AF312" s="2904"/>
      <c r="AG312" s="2905"/>
      <c r="AH312" s="2905"/>
      <c r="AI312" s="2904"/>
      <c r="AJ312" s="2905"/>
      <c r="AK312" s="2905"/>
      <c r="AL312" s="2386"/>
      <c r="AM312" s="2221"/>
      <c r="AN312" s="2221"/>
      <c r="AO312" s="2221"/>
      <c r="AP312" s="2221"/>
      <c r="AQ312" s="2221"/>
      <c r="AR312" s="2221"/>
      <c r="AS312" s="2221"/>
      <c r="AT312" s="2221"/>
      <c r="AU312" s="2221"/>
      <c r="AV312" s="2221"/>
      <c r="AW312" s="2221"/>
      <c r="AX312" s="2221"/>
      <c r="AY312" s="2221"/>
      <c r="AZ312" s="2221"/>
      <c r="BA312" s="2221"/>
      <c r="BB312" s="2221"/>
      <c r="BC312" s="2221"/>
      <c r="BD312" s="2221"/>
      <c r="BE312" s="2221"/>
      <c r="BF312" s="2221"/>
      <c r="BG312" s="4633"/>
    </row>
    <row customHeight="1" ht="11.25">
      <c r="A313" s="1564" t="s">
        <v>989</v>
      </c>
      <c r="B313" s="1564" t="s">
        <v>1068</v>
      </c>
      <c r="C313" s="1564"/>
      <c r="D313" s="1558"/>
      <c r="E313" s="1568"/>
      <c r="F313" s="2227"/>
      <c r="G313" s="4617" t="s">
        <v>684</v>
      </c>
      <c r="H313" s="2913" t="s">
        <v>1144</v>
      </c>
      <c r="I313" s="2914" t="s">
        <v>1070</v>
      </c>
      <c r="J313" s="2883" t="s">
        <v>1074</v>
      </c>
      <c r="K313" s="2915" t="s">
        <v>1145</v>
      </c>
      <c r="L313" s="2505" t="s">
        <v>19</v>
      </c>
      <c r="M313" s="2506"/>
      <c r="N313" s="2384"/>
      <c r="O313" s="1575" t="s">
        <v>371</v>
      </c>
      <c r="P313" s="1576"/>
      <c r="Q313" s="1576"/>
      <c r="R313" s="1576"/>
      <c r="S313" s="1576"/>
      <c r="T313" s="1576"/>
      <c r="U313" s="1576"/>
      <c r="V313" s="1576"/>
      <c r="W313" s="1576"/>
      <c r="X313" s="1576"/>
      <c r="Y313" s="1576"/>
      <c r="Z313" s="1576"/>
      <c r="AA313" s="1576"/>
      <c r="AB313" s="1576"/>
      <c r="AC313" s="1576"/>
      <c r="AD313" s="1576"/>
      <c r="AE313" s="1576"/>
      <c r="AF313" s="2904">
        <v>1</v>
      </c>
      <c r="AG313" s="2905" t="s">
        <v>1025</v>
      </c>
      <c r="AH313" s="2905" t="s">
        <v>1042</v>
      </c>
      <c r="AI313" s="2904"/>
      <c r="AJ313" s="2905"/>
      <c r="AK313" s="2905"/>
      <c r="AL313" s="2386"/>
      <c r="AM313" s="2221"/>
      <c r="AN313" s="2221"/>
      <c r="AO313" s="2221"/>
      <c r="AP313" s="2221"/>
      <c r="AQ313" s="2221"/>
      <c r="AR313" s="2221"/>
      <c r="AS313" s="2221"/>
      <c r="AT313" s="2221"/>
      <c r="AU313" s="2221"/>
      <c r="AV313" s="2221"/>
      <c r="AW313" s="2221"/>
      <c r="AX313" s="2221"/>
      <c r="AY313" s="2221"/>
      <c r="AZ313" s="2221"/>
      <c r="BA313" s="2221"/>
      <c r="BB313" s="2221"/>
      <c r="BC313" s="2221"/>
      <c r="BD313" s="2221"/>
      <c r="BE313" s="2221"/>
      <c r="BF313" s="2221"/>
      <c r="BG313" s="4633"/>
    </row>
    <row customHeight="1" ht="11.25">
      <c r="A314" s="1564" t="s">
        <v>989</v>
      </c>
      <c r="B314" s="1564"/>
      <c r="C314" s="1564"/>
      <c r="D314" s="1558"/>
      <c r="E314" s="1568"/>
      <c r="F314" s="2227"/>
      <c r="G314" s="2228"/>
      <c r="H314" s="2913" t="s">
        <v>1142</v>
      </c>
      <c r="I314" s="2914"/>
      <c r="J314" s="2883"/>
      <c r="K314" s="2915"/>
      <c r="L314" s="2505"/>
      <c r="M314" s="2506"/>
      <c r="N314" s="2906"/>
      <c r="O314" s="2907">
        <v>1</v>
      </c>
      <c r="P314" s="2908" t="s">
        <v>65</v>
      </c>
      <c r="Q314" s="7566" t="s">
        <v>1027</v>
      </c>
      <c r="R314" s="7567" t="s">
        <v>1028</v>
      </c>
      <c r="S314" s="7567" t="s">
        <v>1029</v>
      </c>
      <c r="T314" s="7567" t="s">
        <v>1029</v>
      </c>
      <c r="U314" s="7567" t="s">
        <v>1030</v>
      </c>
      <c r="V314" s="7567" t="s">
        <v>1031</v>
      </c>
      <c r="W314" s="7567" t="s">
        <v>1032</v>
      </c>
      <c r="X314" s="7567" t="s">
        <v>1033</v>
      </c>
      <c r="Y314" s="7567" t="s">
        <v>1034</v>
      </c>
      <c r="Z314" s="1573"/>
      <c r="AA314" s="1574"/>
      <c r="AB314" s="1574"/>
      <c r="AC314" s="1578"/>
      <c r="AD314" s="1578"/>
      <c r="AE314" s="1579"/>
      <c r="AF314" s="2904"/>
      <c r="AG314" s="2905"/>
      <c r="AH314" s="2905"/>
      <c r="AI314" s="2904"/>
      <c r="AJ314" s="2905"/>
      <c r="AK314" s="2905"/>
      <c r="AL314" s="2386"/>
      <c r="AM314" s="2221"/>
      <c r="AN314" s="2221"/>
      <c r="AO314" s="2221"/>
      <c r="AP314" s="2221"/>
      <c r="AQ314" s="2221"/>
      <c r="AR314" s="2221"/>
      <c r="AS314" s="2221"/>
      <c r="AT314" s="2221"/>
      <c r="AU314" s="2221"/>
      <c r="AV314" s="2221"/>
      <c r="AW314" s="2221"/>
      <c r="AX314" s="2221"/>
      <c r="AY314" s="2221"/>
      <c r="AZ314" s="2221"/>
      <c r="BA314" s="2221"/>
      <c r="BB314" s="2221"/>
      <c r="BC314" s="2221"/>
      <c r="BD314" s="2221"/>
      <c r="BE314" s="2221"/>
      <c r="BF314" s="2221"/>
      <c r="BG314" s="4633"/>
    </row>
    <row customHeight="1" ht="11.25">
      <c r="A315" s="1564" t="s">
        <v>989</v>
      </c>
      <c r="B315" s="1564"/>
      <c r="C315" s="1564"/>
      <c r="D315" s="1558"/>
      <c r="E315" s="1568"/>
      <c r="F315" s="2227"/>
      <c r="G315" s="2228"/>
      <c r="H315" s="2913" t="s">
        <v>1142</v>
      </c>
      <c r="I315" s="2914"/>
      <c r="J315" s="2883"/>
      <c r="K315" s="2915"/>
      <c r="L315" s="2505"/>
      <c r="M315" s="2506"/>
      <c r="N315" s="2906"/>
      <c r="O315" s="2907"/>
      <c r="P315" s="2909"/>
      <c r="Q315" s="7566"/>
      <c r="R315" s="2911"/>
      <c r="S315" s="2912"/>
      <c r="T315" s="2911"/>
      <c r="U315" s="2911"/>
      <c r="V315" s="2911"/>
      <c r="W315" s="2911"/>
      <c r="X315" s="2911"/>
      <c r="Y315" s="2911"/>
      <c r="Z315" s="2226"/>
      <c r="AA315" s="2192">
        <v>1</v>
      </c>
      <c r="AB315" s="1577" t="s">
        <v>1063</v>
      </c>
      <c r="AC315" s="1567">
        <v>1896.9526</v>
      </c>
      <c r="AD315" s="1577" t="str">
        <f>AB315</f>
        <v>  За счет платы за технологическое присоединение</v>
      </c>
      <c r="AE315" s="1567"/>
      <c r="AF315" s="2904"/>
      <c r="AG315" s="2905"/>
      <c r="AH315" s="2905"/>
      <c r="AI315" s="2904"/>
      <c r="AJ315" s="2905"/>
      <c r="AK315" s="2905"/>
      <c r="AL315" s="2386"/>
      <c r="AM315" s="2221"/>
      <c r="AN315" s="2221"/>
      <c r="AO315" s="2221"/>
      <c r="AP315" s="2221"/>
      <c r="AQ315" s="2221"/>
      <c r="AR315" s="2221"/>
      <c r="AS315" s="2221"/>
      <c r="AT315" s="2221"/>
      <c r="AU315" s="2221"/>
      <c r="AV315" s="2221"/>
      <c r="AW315" s="2221"/>
      <c r="AX315" s="2221"/>
      <c r="AY315" s="2221"/>
      <c r="AZ315" s="2221"/>
      <c r="BA315" s="2221"/>
      <c r="BB315" s="2221"/>
      <c r="BC315" s="2221"/>
      <c r="BD315" s="2221"/>
      <c r="BE315" s="2221"/>
      <c r="BF315" s="2221"/>
      <c r="BG315" s="4633"/>
    </row>
    <row customHeight="1" ht="11.25">
      <c r="A316" s="1564" t="s">
        <v>989</v>
      </c>
      <c r="B316" s="1564"/>
      <c r="C316" s="1564"/>
      <c r="D316" s="1558"/>
      <c r="E316" s="1568"/>
      <c r="F316" s="2228"/>
      <c r="G316" s="2228"/>
      <c r="H316" s="2228"/>
      <c r="I316" s="2228"/>
      <c r="J316" s="2228"/>
      <c r="K316" s="2228"/>
      <c r="L316" s="2228"/>
      <c r="M316" s="2228"/>
      <c r="N316" s="2228"/>
      <c r="O316" s="2228"/>
      <c r="P316" s="2228"/>
      <c r="Q316" s="2228"/>
      <c r="R316" s="2228"/>
      <c r="S316" s="2228"/>
      <c r="T316" s="2228"/>
      <c r="U316" s="2228"/>
      <c r="V316" s="2228"/>
      <c r="W316" s="2228"/>
      <c r="X316" s="2228"/>
      <c r="Y316" s="2228"/>
      <c r="Z316" s="7559" t="s">
        <v>684</v>
      </c>
      <c r="AA316" s="2212" t="s">
        <v>107</v>
      </c>
      <c r="AB316" s="1577" t="s">
        <v>1035</v>
      </c>
      <c r="AC316" s="1567">
        <v>379.39052</v>
      </c>
      <c r="AD316" s="1577" t="str">
        <f>AB316</f>
        <v>  Прочие собственные средства</v>
      </c>
      <c r="AE316" s="1567"/>
      <c r="AF316" s="2229"/>
      <c r="AG316" s="2157"/>
      <c r="AH316" s="2157"/>
      <c r="AI316" s="2229"/>
      <c r="AJ316" s="2157"/>
      <c r="AK316" s="2385"/>
      <c r="AL316" s="2386"/>
      <c r="AM316" s="2221"/>
      <c r="AN316" s="2221"/>
      <c r="AO316" s="2221"/>
      <c r="AP316" s="2221"/>
      <c r="AQ316" s="2221"/>
      <c r="AR316" s="2221"/>
      <c r="AS316" s="2221"/>
      <c r="AT316" s="2221"/>
      <c r="AU316" s="2221"/>
      <c r="AV316" s="2221"/>
      <c r="AW316" s="2221"/>
      <c r="AX316" s="2221"/>
      <c r="AY316" s="2221"/>
      <c r="AZ316" s="2221"/>
      <c r="BA316" s="2221"/>
      <c r="BB316" s="2221"/>
      <c r="BC316" s="2221"/>
      <c r="BD316" s="2221"/>
      <c r="BE316" s="2221"/>
      <c r="BF316" s="2221"/>
      <c r="BG316" s="7564"/>
    </row>
    <row customHeight="1" ht="11.25">
      <c r="A317" s="1564" t="s">
        <v>989</v>
      </c>
      <c r="B317" s="1564"/>
      <c r="C317" s="1564"/>
      <c r="D317" s="1558"/>
      <c r="E317" s="1568"/>
      <c r="F317" s="2227"/>
      <c r="G317" s="2228"/>
      <c r="H317" s="2913" t="s">
        <v>1142</v>
      </c>
      <c r="I317" s="2914"/>
      <c r="J317" s="2883"/>
      <c r="K317" s="2915"/>
      <c r="L317" s="2505"/>
      <c r="M317" s="2506"/>
      <c r="N317" s="2906"/>
      <c r="O317" s="2907"/>
      <c r="P317" s="2910"/>
      <c r="Q317" s="7566"/>
      <c r="R317" s="2911"/>
      <c r="S317" s="2912"/>
      <c r="T317" s="2911"/>
      <c r="U317" s="2911"/>
      <c r="V317" s="2911"/>
      <c r="W317" s="2911"/>
      <c r="X317" s="2911"/>
      <c r="Y317" s="2911"/>
      <c r="Z317" s="1573"/>
      <c r="AA317" s="1574"/>
      <c r="AB317" s="1639" t="s">
        <v>1036</v>
      </c>
      <c r="AC317" s="1578"/>
      <c r="AD317" s="1578"/>
      <c r="AE317" s="1580"/>
      <c r="AF317" s="2904"/>
      <c r="AG317" s="2905"/>
      <c r="AH317" s="2905"/>
      <c r="AI317" s="2904"/>
      <c r="AJ317" s="2905"/>
      <c r="AK317" s="2905"/>
      <c r="AL317" s="2386"/>
      <c r="AM317" s="2221"/>
      <c r="AN317" s="2221"/>
      <c r="AO317" s="2221"/>
      <c r="AP317" s="2221"/>
      <c r="AQ317" s="2221"/>
      <c r="AR317" s="2221"/>
      <c r="AS317" s="2221"/>
      <c r="AT317" s="2221"/>
      <c r="AU317" s="2221"/>
      <c r="AV317" s="2221"/>
      <c r="AW317" s="2221"/>
      <c r="AX317" s="2221"/>
      <c r="AY317" s="2221"/>
      <c r="AZ317" s="2221"/>
      <c r="BA317" s="2221"/>
      <c r="BB317" s="2221"/>
      <c r="BC317" s="2221"/>
      <c r="BD317" s="2221"/>
      <c r="BE317" s="2221"/>
      <c r="BF317" s="2221"/>
      <c r="BG317" s="4633"/>
    </row>
    <row customHeight="1" ht="11.25">
      <c r="A318" s="1564" t="s">
        <v>989</v>
      </c>
      <c r="B318" s="1564"/>
      <c r="C318" s="1564"/>
      <c r="D318" s="1558"/>
      <c r="E318" s="1568"/>
      <c r="F318" s="2227"/>
      <c r="G318" s="2228"/>
      <c r="H318" s="2913" t="s">
        <v>1142</v>
      </c>
      <c r="I318" s="2914"/>
      <c r="J318" s="2883"/>
      <c r="K318" s="2915"/>
      <c r="L318" s="2505"/>
      <c r="M318" s="2506"/>
      <c r="N318" s="1573"/>
      <c r="O318" s="1574"/>
      <c r="P318" s="1566" t="s">
        <v>1037</v>
      </c>
      <c r="Q318" s="1574"/>
      <c r="R318" s="1574"/>
      <c r="S318" s="1574"/>
      <c r="T318" s="1574"/>
      <c r="U318" s="1574"/>
      <c r="V318" s="1574"/>
      <c r="W318" s="1574"/>
      <c r="X318" s="1574"/>
      <c r="Y318" s="1574"/>
      <c r="Z318" s="1574"/>
      <c r="AA318" s="1574"/>
      <c r="AB318" s="1574"/>
      <c r="AC318" s="1574"/>
      <c r="AD318" s="1574"/>
      <c r="AE318" s="1581"/>
      <c r="AF318" s="2904"/>
      <c r="AG318" s="2905"/>
      <c r="AH318" s="2905"/>
      <c r="AI318" s="2904"/>
      <c r="AJ318" s="2905"/>
      <c r="AK318" s="2905"/>
      <c r="AL318" s="2386"/>
      <c r="AM318" s="2221"/>
      <c r="AN318" s="2221"/>
      <c r="AO318" s="2221"/>
      <c r="AP318" s="2221"/>
      <c r="AQ318" s="2221"/>
      <c r="AR318" s="2221"/>
      <c r="AS318" s="2221"/>
      <c r="AT318" s="2221"/>
      <c r="AU318" s="2221"/>
      <c r="AV318" s="2221"/>
      <c r="AW318" s="2221"/>
      <c r="AX318" s="2221"/>
      <c r="AY318" s="2221"/>
      <c r="AZ318" s="2221"/>
      <c r="BA318" s="2221"/>
      <c r="BB318" s="2221"/>
      <c r="BC318" s="2221"/>
      <c r="BD318" s="2221"/>
      <c r="BE318" s="2221"/>
      <c r="BF318" s="2221"/>
      <c r="BG318" s="4633"/>
    </row>
    <row customHeight="1" ht="11.25">
      <c r="A319" s="1564" t="s">
        <v>989</v>
      </c>
      <c r="B319" s="1564" t="s">
        <v>1068</v>
      </c>
      <c r="C319" s="1564"/>
      <c r="D319" s="1558"/>
      <c r="E319" s="1568"/>
      <c r="F319" s="2227"/>
      <c r="G319" s="4617" t="s">
        <v>684</v>
      </c>
      <c r="H319" s="2913" t="s">
        <v>1146</v>
      </c>
      <c r="I319" s="2914" t="s">
        <v>1070</v>
      </c>
      <c r="J319" s="2883" t="s">
        <v>1074</v>
      </c>
      <c r="K319" s="2915" t="s">
        <v>1147</v>
      </c>
      <c r="L319" s="2505" t="s">
        <v>19</v>
      </c>
      <c r="M319" s="2506"/>
      <c r="N319" s="2384"/>
      <c r="O319" s="1575" t="s">
        <v>371</v>
      </c>
      <c r="P319" s="1576"/>
      <c r="Q319" s="1576"/>
      <c r="R319" s="1576"/>
      <c r="S319" s="1576"/>
      <c r="T319" s="1576"/>
      <c r="U319" s="1576"/>
      <c r="V319" s="1576"/>
      <c r="W319" s="1576"/>
      <c r="X319" s="1576"/>
      <c r="Y319" s="1576"/>
      <c r="Z319" s="1576"/>
      <c r="AA319" s="1576"/>
      <c r="AB319" s="1576"/>
      <c r="AC319" s="1576"/>
      <c r="AD319" s="1576"/>
      <c r="AE319" s="1576"/>
      <c r="AF319" s="2904">
        <v>1</v>
      </c>
      <c r="AG319" s="2905" t="s">
        <v>1025</v>
      </c>
      <c r="AH319" s="2905" t="s">
        <v>1042</v>
      </c>
      <c r="AI319" s="2904"/>
      <c r="AJ319" s="2905"/>
      <c r="AK319" s="2905"/>
      <c r="AL319" s="2386"/>
      <c r="AM319" s="2221"/>
      <c r="AN319" s="2221"/>
      <c r="AO319" s="2221"/>
      <c r="AP319" s="2221"/>
      <c r="AQ319" s="2221"/>
      <c r="AR319" s="2221"/>
      <c r="AS319" s="2221"/>
      <c r="AT319" s="2221"/>
      <c r="AU319" s="2221"/>
      <c r="AV319" s="2221"/>
      <c r="AW319" s="2221"/>
      <c r="AX319" s="2221"/>
      <c r="AY319" s="2221"/>
      <c r="AZ319" s="2221"/>
      <c r="BA319" s="2221"/>
      <c r="BB319" s="2221"/>
      <c r="BC319" s="2221"/>
      <c r="BD319" s="2221"/>
      <c r="BE319" s="2221"/>
      <c r="BF319" s="2221"/>
      <c r="BG319" s="4633"/>
    </row>
    <row customHeight="1" ht="11.25">
      <c r="A320" s="1564" t="s">
        <v>989</v>
      </c>
      <c r="B320" s="1564"/>
      <c r="C320" s="1564"/>
      <c r="D320" s="1558"/>
      <c r="E320" s="1568"/>
      <c r="F320" s="2227"/>
      <c r="G320" s="2228"/>
      <c r="H320" s="2913" t="s">
        <v>1144</v>
      </c>
      <c r="I320" s="2914"/>
      <c r="J320" s="2883"/>
      <c r="K320" s="2915"/>
      <c r="L320" s="2505"/>
      <c r="M320" s="2506"/>
      <c r="N320" s="2906"/>
      <c r="O320" s="2907">
        <v>1</v>
      </c>
      <c r="P320" s="2908" t="s">
        <v>65</v>
      </c>
      <c r="Q320" s="7566" t="s">
        <v>1027</v>
      </c>
      <c r="R320" s="7567" t="s">
        <v>1028</v>
      </c>
      <c r="S320" s="7567" t="s">
        <v>1029</v>
      </c>
      <c r="T320" s="7567" t="s">
        <v>1029</v>
      </c>
      <c r="U320" s="7567" t="s">
        <v>1030</v>
      </c>
      <c r="V320" s="7567" t="s">
        <v>1031</v>
      </c>
      <c r="W320" s="7567" t="s">
        <v>1032</v>
      </c>
      <c r="X320" s="7567" t="s">
        <v>1033</v>
      </c>
      <c r="Y320" s="7567" t="s">
        <v>1034</v>
      </c>
      <c r="Z320" s="1573"/>
      <c r="AA320" s="1574"/>
      <c r="AB320" s="1574"/>
      <c r="AC320" s="1578"/>
      <c r="AD320" s="1578"/>
      <c r="AE320" s="1579"/>
      <c r="AF320" s="2904"/>
      <c r="AG320" s="2905"/>
      <c r="AH320" s="2905"/>
      <c r="AI320" s="2904"/>
      <c r="AJ320" s="2905"/>
      <c r="AK320" s="2905"/>
      <c r="AL320" s="2386"/>
      <c r="AM320" s="2221"/>
      <c r="AN320" s="2221"/>
      <c r="AO320" s="2221"/>
      <c r="AP320" s="2221"/>
      <c r="AQ320" s="2221"/>
      <c r="AR320" s="2221"/>
      <c r="AS320" s="2221"/>
      <c r="AT320" s="2221"/>
      <c r="AU320" s="2221"/>
      <c r="AV320" s="2221"/>
      <c r="AW320" s="2221"/>
      <c r="AX320" s="2221"/>
      <c r="AY320" s="2221"/>
      <c r="AZ320" s="2221"/>
      <c r="BA320" s="2221"/>
      <c r="BB320" s="2221"/>
      <c r="BC320" s="2221"/>
      <c r="BD320" s="2221"/>
      <c r="BE320" s="2221"/>
      <c r="BF320" s="2221"/>
      <c r="BG320" s="4633"/>
    </row>
    <row customHeight="1" ht="11.25">
      <c r="A321" s="1564" t="s">
        <v>989</v>
      </c>
      <c r="B321" s="1564"/>
      <c r="C321" s="1564"/>
      <c r="D321" s="1558"/>
      <c r="E321" s="1568"/>
      <c r="F321" s="2227"/>
      <c r="G321" s="2228"/>
      <c r="H321" s="2913" t="s">
        <v>1144</v>
      </c>
      <c r="I321" s="2914"/>
      <c r="J321" s="2883"/>
      <c r="K321" s="2915"/>
      <c r="L321" s="2505"/>
      <c r="M321" s="2506"/>
      <c r="N321" s="2906"/>
      <c r="O321" s="2907"/>
      <c r="P321" s="2909"/>
      <c r="Q321" s="7566"/>
      <c r="R321" s="2911"/>
      <c r="S321" s="2912"/>
      <c r="T321" s="2911"/>
      <c r="U321" s="2911"/>
      <c r="V321" s="2911"/>
      <c r="W321" s="2911"/>
      <c r="X321" s="2911"/>
      <c r="Y321" s="2911"/>
      <c r="Z321" s="2226"/>
      <c r="AA321" s="2192">
        <v>1</v>
      </c>
      <c r="AB321" s="1577" t="s">
        <v>1063</v>
      </c>
      <c r="AC321" s="1567">
        <v>12525.32229</v>
      </c>
      <c r="AD321" s="1577" t="str">
        <f>AB321</f>
        <v>  За счет платы за технологическое присоединение</v>
      </c>
      <c r="AE321" s="1567"/>
      <c r="AF321" s="2904"/>
      <c r="AG321" s="2905"/>
      <c r="AH321" s="2905"/>
      <c r="AI321" s="2904"/>
      <c r="AJ321" s="2905"/>
      <c r="AK321" s="2905"/>
      <c r="AL321" s="2386"/>
      <c r="AM321" s="2221"/>
      <c r="AN321" s="2221"/>
      <c r="AO321" s="2221"/>
      <c r="AP321" s="2221"/>
      <c r="AQ321" s="2221"/>
      <c r="AR321" s="2221"/>
      <c r="AS321" s="2221"/>
      <c r="AT321" s="2221"/>
      <c r="AU321" s="2221"/>
      <c r="AV321" s="2221"/>
      <c r="AW321" s="2221"/>
      <c r="AX321" s="2221"/>
      <c r="AY321" s="2221"/>
      <c r="AZ321" s="2221"/>
      <c r="BA321" s="2221"/>
      <c r="BB321" s="2221"/>
      <c r="BC321" s="2221"/>
      <c r="BD321" s="2221"/>
      <c r="BE321" s="2221"/>
      <c r="BF321" s="2221"/>
      <c r="BG321" s="4633"/>
    </row>
    <row customHeight="1" ht="11.25">
      <c r="A322" s="1564" t="s">
        <v>989</v>
      </c>
      <c r="B322" s="1564"/>
      <c r="C322" s="1564"/>
      <c r="D322" s="1558"/>
      <c r="E322" s="1568"/>
      <c r="F322" s="2228"/>
      <c r="G322" s="2228"/>
      <c r="H322" s="2228"/>
      <c r="I322" s="2228"/>
      <c r="J322" s="2228"/>
      <c r="K322" s="2228"/>
      <c r="L322" s="2228"/>
      <c r="M322" s="2228"/>
      <c r="N322" s="2228"/>
      <c r="O322" s="2228"/>
      <c r="P322" s="2228"/>
      <c r="Q322" s="2228"/>
      <c r="R322" s="2228"/>
      <c r="S322" s="2228"/>
      <c r="T322" s="2228"/>
      <c r="U322" s="2228"/>
      <c r="V322" s="2228"/>
      <c r="W322" s="2228"/>
      <c r="X322" s="2228"/>
      <c r="Y322" s="2228"/>
      <c r="Z322" s="7559" t="s">
        <v>684</v>
      </c>
      <c r="AA322" s="2212" t="s">
        <v>107</v>
      </c>
      <c r="AB322" s="1577" t="s">
        <v>1035</v>
      </c>
      <c r="AC322" s="1567">
        <v>2505.06446</v>
      </c>
      <c r="AD322" s="1577" t="str">
        <f>AB322</f>
        <v>  Прочие собственные средства</v>
      </c>
      <c r="AE322" s="1567"/>
      <c r="AF322" s="2229"/>
      <c r="AG322" s="2157"/>
      <c r="AH322" s="2157"/>
      <c r="AI322" s="2229"/>
      <c r="AJ322" s="2157"/>
      <c r="AK322" s="2385"/>
      <c r="AL322" s="2386"/>
      <c r="AM322" s="2221"/>
      <c r="AN322" s="2221"/>
      <c r="AO322" s="2221"/>
      <c r="AP322" s="2221"/>
      <c r="AQ322" s="2221"/>
      <c r="AR322" s="2221"/>
      <c r="AS322" s="2221"/>
      <c r="AT322" s="2221"/>
      <c r="AU322" s="2221"/>
      <c r="AV322" s="2221"/>
      <c r="AW322" s="2221"/>
      <c r="AX322" s="2221"/>
      <c r="AY322" s="2221"/>
      <c r="AZ322" s="2221"/>
      <c r="BA322" s="2221"/>
      <c r="BB322" s="2221"/>
      <c r="BC322" s="2221"/>
      <c r="BD322" s="2221"/>
      <c r="BE322" s="2221"/>
      <c r="BF322" s="2221"/>
      <c r="BG322" s="7564"/>
    </row>
    <row customHeight="1" ht="11.25">
      <c r="A323" s="1564" t="s">
        <v>989</v>
      </c>
      <c r="B323" s="1564"/>
      <c r="C323" s="1564"/>
      <c r="D323" s="1558"/>
      <c r="E323" s="1568"/>
      <c r="F323" s="2227"/>
      <c r="G323" s="2228"/>
      <c r="H323" s="2913" t="s">
        <v>1144</v>
      </c>
      <c r="I323" s="2914"/>
      <c r="J323" s="2883"/>
      <c r="K323" s="2915"/>
      <c r="L323" s="2505"/>
      <c r="M323" s="2506"/>
      <c r="N323" s="2906"/>
      <c r="O323" s="2907"/>
      <c r="P323" s="2910"/>
      <c r="Q323" s="7566"/>
      <c r="R323" s="2911"/>
      <c r="S323" s="2912"/>
      <c r="T323" s="2911"/>
      <c r="U323" s="2911"/>
      <c r="V323" s="2911"/>
      <c r="W323" s="2911"/>
      <c r="X323" s="2911"/>
      <c r="Y323" s="2911"/>
      <c r="Z323" s="1573"/>
      <c r="AA323" s="1574"/>
      <c r="AB323" s="1639" t="s">
        <v>1036</v>
      </c>
      <c r="AC323" s="1578"/>
      <c r="AD323" s="1578"/>
      <c r="AE323" s="1580"/>
      <c r="AF323" s="2904"/>
      <c r="AG323" s="2905"/>
      <c r="AH323" s="2905"/>
      <c r="AI323" s="2904"/>
      <c r="AJ323" s="2905"/>
      <c r="AK323" s="2905"/>
      <c r="AL323" s="2386"/>
      <c r="AM323" s="2221"/>
      <c r="AN323" s="2221"/>
      <c r="AO323" s="2221"/>
      <c r="AP323" s="2221"/>
      <c r="AQ323" s="2221"/>
      <c r="AR323" s="2221"/>
      <c r="AS323" s="2221"/>
      <c r="AT323" s="2221"/>
      <c r="AU323" s="2221"/>
      <c r="AV323" s="2221"/>
      <c r="AW323" s="2221"/>
      <c r="AX323" s="2221"/>
      <c r="AY323" s="2221"/>
      <c r="AZ323" s="2221"/>
      <c r="BA323" s="2221"/>
      <c r="BB323" s="2221"/>
      <c r="BC323" s="2221"/>
      <c r="BD323" s="2221"/>
      <c r="BE323" s="2221"/>
      <c r="BF323" s="2221"/>
      <c r="BG323" s="4633"/>
    </row>
    <row customHeight="1" ht="11.25">
      <c r="A324" s="1564" t="s">
        <v>989</v>
      </c>
      <c r="B324" s="1564"/>
      <c r="C324" s="1564"/>
      <c r="D324" s="1558"/>
      <c r="E324" s="1568"/>
      <c r="F324" s="2227"/>
      <c r="G324" s="2228"/>
      <c r="H324" s="2913" t="s">
        <v>1144</v>
      </c>
      <c r="I324" s="2914"/>
      <c r="J324" s="2883"/>
      <c r="K324" s="2915"/>
      <c r="L324" s="2505"/>
      <c r="M324" s="2506"/>
      <c r="N324" s="1573"/>
      <c r="O324" s="1574"/>
      <c r="P324" s="1566" t="s">
        <v>1037</v>
      </c>
      <c r="Q324" s="1574"/>
      <c r="R324" s="1574"/>
      <c r="S324" s="1574"/>
      <c r="T324" s="1574"/>
      <c r="U324" s="1574"/>
      <c r="V324" s="1574"/>
      <c r="W324" s="1574"/>
      <c r="X324" s="1574"/>
      <c r="Y324" s="1574"/>
      <c r="Z324" s="1574"/>
      <c r="AA324" s="1574"/>
      <c r="AB324" s="1574"/>
      <c r="AC324" s="1574"/>
      <c r="AD324" s="1574"/>
      <c r="AE324" s="1581"/>
      <c r="AF324" s="2904"/>
      <c r="AG324" s="2905"/>
      <c r="AH324" s="2905"/>
      <c r="AI324" s="2904"/>
      <c r="AJ324" s="2905"/>
      <c r="AK324" s="2905"/>
      <c r="AL324" s="2386"/>
      <c r="AM324" s="2221"/>
      <c r="AN324" s="2221"/>
      <c r="AO324" s="2221"/>
      <c r="AP324" s="2221"/>
      <c r="AQ324" s="2221"/>
      <c r="AR324" s="2221"/>
      <c r="AS324" s="2221"/>
      <c r="AT324" s="2221"/>
      <c r="AU324" s="2221"/>
      <c r="AV324" s="2221"/>
      <c r="AW324" s="2221"/>
      <c r="AX324" s="2221"/>
      <c r="AY324" s="2221"/>
      <c r="AZ324" s="2221"/>
      <c r="BA324" s="2221"/>
      <c r="BB324" s="2221"/>
      <c r="BC324" s="2221"/>
      <c r="BD324" s="2221"/>
      <c r="BE324" s="2221"/>
      <c r="BF324" s="2221"/>
      <c r="BG324" s="4633"/>
    </row>
    <row customHeight="1" ht="11.25">
      <c r="A325" s="1564" t="s">
        <v>989</v>
      </c>
      <c r="B325" s="1564" t="s">
        <v>1068</v>
      </c>
      <c r="C325" s="1564"/>
      <c r="D325" s="1558"/>
      <c r="E325" s="1568"/>
      <c r="F325" s="2227"/>
      <c r="G325" s="4617" t="s">
        <v>684</v>
      </c>
      <c r="H325" s="2913" t="s">
        <v>1148</v>
      </c>
      <c r="I325" s="2914" t="s">
        <v>1070</v>
      </c>
      <c r="J325" s="2883" t="s">
        <v>1074</v>
      </c>
      <c r="K325" s="2915" t="s">
        <v>1149</v>
      </c>
      <c r="L325" s="2505" t="s">
        <v>19</v>
      </c>
      <c r="M325" s="2506"/>
      <c r="N325" s="2384"/>
      <c r="O325" s="1575" t="s">
        <v>371</v>
      </c>
      <c r="P325" s="1576"/>
      <c r="Q325" s="1576"/>
      <c r="R325" s="1576"/>
      <c r="S325" s="1576"/>
      <c r="T325" s="1576"/>
      <c r="U325" s="1576"/>
      <c r="V325" s="1576"/>
      <c r="W325" s="1576"/>
      <c r="X325" s="1576"/>
      <c r="Y325" s="1576"/>
      <c r="Z325" s="1576"/>
      <c r="AA325" s="1576"/>
      <c r="AB325" s="1576"/>
      <c r="AC325" s="1576"/>
      <c r="AD325" s="1576"/>
      <c r="AE325" s="1576"/>
      <c r="AF325" s="2904">
        <v>1</v>
      </c>
      <c r="AG325" s="2905" t="s">
        <v>1025</v>
      </c>
      <c r="AH325" s="2905" t="s">
        <v>1042</v>
      </c>
      <c r="AI325" s="2904"/>
      <c r="AJ325" s="2905"/>
      <c r="AK325" s="2905"/>
      <c r="AL325" s="2386"/>
      <c r="AM325" s="2221"/>
      <c r="AN325" s="2221"/>
      <c r="AO325" s="2221"/>
      <c r="AP325" s="2221"/>
      <c r="AQ325" s="2221"/>
      <c r="AR325" s="2221"/>
      <c r="AS325" s="2221"/>
      <c r="AT325" s="2221"/>
      <c r="AU325" s="2221"/>
      <c r="AV325" s="2221"/>
      <c r="AW325" s="2221"/>
      <c r="AX325" s="2221"/>
      <c r="AY325" s="2221"/>
      <c r="AZ325" s="2221"/>
      <c r="BA325" s="2221"/>
      <c r="BB325" s="2221"/>
      <c r="BC325" s="2221"/>
      <c r="BD325" s="2221"/>
      <c r="BE325" s="2221"/>
      <c r="BF325" s="2221"/>
      <c r="BG325" s="4633"/>
    </row>
    <row customHeight="1" ht="11.25">
      <c r="A326" s="1564" t="s">
        <v>989</v>
      </c>
      <c r="B326" s="1564"/>
      <c r="C326" s="1564"/>
      <c r="D326" s="1558"/>
      <c r="E326" s="1568"/>
      <c r="F326" s="2227"/>
      <c r="G326" s="2228"/>
      <c r="H326" s="2913" t="s">
        <v>1146</v>
      </c>
      <c r="I326" s="2914"/>
      <c r="J326" s="2883"/>
      <c r="K326" s="2915"/>
      <c r="L326" s="2505"/>
      <c r="M326" s="2506"/>
      <c r="N326" s="2906"/>
      <c r="O326" s="2907">
        <v>1</v>
      </c>
      <c r="P326" s="2908" t="s">
        <v>65</v>
      </c>
      <c r="Q326" s="7566" t="s">
        <v>1027</v>
      </c>
      <c r="R326" s="7567" t="s">
        <v>1028</v>
      </c>
      <c r="S326" s="7567" t="s">
        <v>1029</v>
      </c>
      <c r="T326" s="7567" t="s">
        <v>1029</v>
      </c>
      <c r="U326" s="7567" t="s">
        <v>1030</v>
      </c>
      <c r="V326" s="7567" t="s">
        <v>1031</v>
      </c>
      <c r="W326" s="7567" t="s">
        <v>1032</v>
      </c>
      <c r="X326" s="7567" t="s">
        <v>1033</v>
      </c>
      <c r="Y326" s="7567" t="s">
        <v>1034</v>
      </c>
      <c r="Z326" s="1573"/>
      <c r="AA326" s="1574"/>
      <c r="AB326" s="1574"/>
      <c r="AC326" s="1578"/>
      <c r="AD326" s="1578"/>
      <c r="AE326" s="1579"/>
      <c r="AF326" s="2904"/>
      <c r="AG326" s="2905"/>
      <c r="AH326" s="2905"/>
      <c r="AI326" s="2904"/>
      <c r="AJ326" s="2905"/>
      <c r="AK326" s="2905"/>
      <c r="AL326" s="2386"/>
      <c r="AM326" s="2221"/>
      <c r="AN326" s="2221"/>
      <c r="AO326" s="2221"/>
      <c r="AP326" s="2221"/>
      <c r="AQ326" s="2221"/>
      <c r="AR326" s="2221"/>
      <c r="AS326" s="2221"/>
      <c r="AT326" s="2221"/>
      <c r="AU326" s="2221"/>
      <c r="AV326" s="2221"/>
      <c r="AW326" s="2221"/>
      <c r="AX326" s="2221"/>
      <c r="AY326" s="2221"/>
      <c r="AZ326" s="2221"/>
      <c r="BA326" s="2221"/>
      <c r="BB326" s="2221"/>
      <c r="BC326" s="2221"/>
      <c r="BD326" s="2221"/>
      <c r="BE326" s="2221"/>
      <c r="BF326" s="2221"/>
      <c r="BG326" s="4633"/>
    </row>
    <row customHeight="1" ht="11.25">
      <c r="A327" s="1564" t="s">
        <v>989</v>
      </c>
      <c r="B327" s="1564"/>
      <c r="C327" s="1564"/>
      <c r="D327" s="1558"/>
      <c r="E327" s="1568"/>
      <c r="F327" s="2227"/>
      <c r="G327" s="2228"/>
      <c r="H327" s="2913" t="s">
        <v>1146</v>
      </c>
      <c r="I327" s="2914"/>
      <c r="J327" s="2883"/>
      <c r="K327" s="2915"/>
      <c r="L327" s="2505"/>
      <c r="M327" s="2506"/>
      <c r="N327" s="2906"/>
      <c r="O327" s="2907"/>
      <c r="P327" s="2909"/>
      <c r="Q327" s="7566"/>
      <c r="R327" s="2911"/>
      <c r="S327" s="2912"/>
      <c r="T327" s="2911"/>
      <c r="U327" s="2911"/>
      <c r="V327" s="2911"/>
      <c r="W327" s="2911"/>
      <c r="X327" s="2911"/>
      <c r="Y327" s="2911"/>
      <c r="Z327" s="2226"/>
      <c r="AA327" s="2192">
        <v>1</v>
      </c>
      <c r="AB327" s="1577" t="s">
        <v>1063</v>
      </c>
      <c r="AC327" s="1567">
        <v>8841.441939</v>
      </c>
      <c r="AD327" s="1577" t="str">
        <f>AB327</f>
        <v>  За счет платы за технологическое присоединение</v>
      </c>
      <c r="AE327" s="1567"/>
      <c r="AF327" s="2904"/>
      <c r="AG327" s="2905"/>
      <c r="AH327" s="2905"/>
      <c r="AI327" s="2904"/>
      <c r="AJ327" s="2905"/>
      <c r="AK327" s="2905"/>
      <c r="AL327" s="2386"/>
      <c r="AM327" s="2221"/>
      <c r="AN327" s="2221"/>
      <c r="AO327" s="2221"/>
      <c r="AP327" s="2221"/>
      <c r="AQ327" s="2221"/>
      <c r="AR327" s="2221"/>
      <c r="AS327" s="2221"/>
      <c r="AT327" s="2221"/>
      <c r="AU327" s="2221"/>
      <c r="AV327" s="2221"/>
      <c r="AW327" s="2221"/>
      <c r="AX327" s="2221"/>
      <c r="AY327" s="2221"/>
      <c r="AZ327" s="2221"/>
      <c r="BA327" s="2221"/>
      <c r="BB327" s="2221"/>
      <c r="BC327" s="2221"/>
      <c r="BD327" s="2221"/>
      <c r="BE327" s="2221"/>
      <c r="BF327" s="2221"/>
      <c r="BG327" s="4633"/>
    </row>
    <row customHeight="1" ht="11.25">
      <c r="A328" s="1564" t="s">
        <v>989</v>
      </c>
      <c r="B328" s="1564"/>
      <c r="C328" s="1564"/>
      <c r="D328" s="1558"/>
      <c r="E328" s="1568"/>
      <c r="F328" s="2228"/>
      <c r="G328" s="2228"/>
      <c r="H328" s="2228"/>
      <c r="I328" s="2228"/>
      <c r="J328" s="2228"/>
      <c r="K328" s="2228"/>
      <c r="L328" s="2228"/>
      <c r="M328" s="2228"/>
      <c r="N328" s="2228"/>
      <c r="O328" s="2228"/>
      <c r="P328" s="2228"/>
      <c r="Q328" s="2228"/>
      <c r="R328" s="2228"/>
      <c r="S328" s="2228"/>
      <c r="T328" s="2228"/>
      <c r="U328" s="2228"/>
      <c r="V328" s="2228"/>
      <c r="W328" s="2228"/>
      <c r="X328" s="2228"/>
      <c r="Y328" s="2228"/>
      <c r="Z328" s="7559" t="s">
        <v>684</v>
      </c>
      <c r="AA328" s="2212" t="s">
        <v>107</v>
      </c>
      <c r="AB328" s="1577" t="s">
        <v>1035</v>
      </c>
      <c r="AC328" s="1567">
        <v>1768.28839</v>
      </c>
      <c r="AD328" s="1577" t="str">
        <f>AB328</f>
        <v>  Прочие собственные средства</v>
      </c>
      <c r="AE328" s="1567"/>
      <c r="AF328" s="2229"/>
      <c r="AG328" s="2157"/>
      <c r="AH328" s="2157"/>
      <c r="AI328" s="2229"/>
      <c r="AJ328" s="2157"/>
      <c r="AK328" s="2385"/>
      <c r="AL328" s="2386"/>
      <c r="AM328" s="2221"/>
      <c r="AN328" s="2221"/>
      <c r="AO328" s="2221"/>
      <c r="AP328" s="2221"/>
      <c r="AQ328" s="2221"/>
      <c r="AR328" s="2221"/>
      <c r="AS328" s="2221"/>
      <c r="AT328" s="2221"/>
      <c r="AU328" s="2221"/>
      <c r="AV328" s="2221"/>
      <c r="AW328" s="2221"/>
      <c r="AX328" s="2221"/>
      <c r="AY328" s="2221"/>
      <c r="AZ328" s="2221"/>
      <c r="BA328" s="2221"/>
      <c r="BB328" s="2221"/>
      <c r="BC328" s="2221"/>
      <c r="BD328" s="2221"/>
      <c r="BE328" s="2221"/>
      <c r="BF328" s="2221"/>
      <c r="BG328" s="7564"/>
    </row>
    <row customHeight="1" ht="11.25">
      <c r="A329" s="1564" t="s">
        <v>989</v>
      </c>
      <c r="B329" s="1564"/>
      <c r="C329" s="1564"/>
      <c r="D329" s="1558"/>
      <c r="E329" s="1568"/>
      <c r="F329" s="2227"/>
      <c r="G329" s="2228"/>
      <c r="H329" s="2913" t="s">
        <v>1146</v>
      </c>
      <c r="I329" s="2914"/>
      <c r="J329" s="2883"/>
      <c r="K329" s="2915"/>
      <c r="L329" s="2505"/>
      <c r="M329" s="2506"/>
      <c r="N329" s="2906"/>
      <c r="O329" s="2907"/>
      <c r="P329" s="2910"/>
      <c r="Q329" s="7566"/>
      <c r="R329" s="2911"/>
      <c r="S329" s="2912"/>
      <c r="T329" s="2911"/>
      <c r="U329" s="2911"/>
      <c r="V329" s="2911"/>
      <c r="W329" s="2911"/>
      <c r="X329" s="2911"/>
      <c r="Y329" s="2911"/>
      <c r="Z329" s="1573"/>
      <c r="AA329" s="1574"/>
      <c r="AB329" s="1639" t="s">
        <v>1036</v>
      </c>
      <c r="AC329" s="1578"/>
      <c r="AD329" s="1578"/>
      <c r="AE329" s="1580"/>
      <c r="AF329" s="2904"/>
      <c r="AG329" s="2905"/>
      <c r="AH329" s="2905"/>
      <c r="AI329" s="2904"/>
      <c r="AJ329" s="2905"/>
      <c r="AK329" s="2905"/>
      <c r="AL329" s="2386"/>
      <c r="AM329" s="2221"/>
      <c r="AN329" s="2221"/>
      <c r="AO329" s="2221"/>
      <c r="AP329" s="2221"/>
      <c r="AQ329" s="2221"/>
      <c r="AR329" s="2221"/>
      <c r="AS329" s="2221"/>
      <c r="AT329" s="2221"/>
      <c r="AU329" s="2221"/>
      <c r="AV329" s="2221"/>
      <c r="AW329" s="2221"/>
      <c r="AX329" s="2221"/>
      <c r="AY329" s="2221"/>
      <c r="AZ329" s="2221"/>
      <c r="BA329" s="2221"/>
      <c r="BB329" s="2221"/>
      <c r="BC329" s="2221"/>
      <c r="BD329" s="2221"/>
      <c r="BE329" s="2221"/>
      <c r="BF329" s="2221"/>
      <c r="BG329" s="4633"/>
    </row>
    <row customHeight="1" ht="11.25">
      <c r="A330" s="1564" t="s">
        <v>989</v>
      </c>
      <c r="B330" s="1564"/>
      <c r="C330" s="1564"/>
      <c r="D330" s="1558"/>
      <c r="E330" s="1568"/>
      <c r="F330" s="2227"/>
      <c r="G330" s="2228"/>
      <c r="H330" s="2913" t="s">
        <v>1146</v>
      </c>
      <c r="I330" s="2914"/>
      <c r="J330" s="2883"/>
      <c r="K330" s="2915"/>
      <c r="L330" s="2505"/>
      <c r="M330" s="2506"/>
      <c r="N330" s="1573"/>
      <c r="O330" s="1574"/>
      <c r="P330" s="1566" t="s">
        <v>1037</v>
      </c>
      <c r="Q330" s="1574"/>
      <c r="R330" s="1574"/>
      <c r="S330" s="1574"/>
      <c r="T330" s="1574"/>
      <c r="U330" s="1574"/>
      <c r="V330" s="1574"/>
      <c r="W330" s="1574"/>
      <c r="X330" s="1574"/>
      <c r="Y330" s="1574"/>
      <c r="Z330" s="1574"/>
      <c r="AA330" s="1574"/>
      <c r="AB330" s="1574"/>
      <c r="AC330" s="1574"/>
      <c r="AD330" s="1574"/>
      <c r="AE330" s="1581"/>
      <c r="AF330" s="2904"/>
      <c r="AG330" s="2905"/>
      <c r="AH330" s="2905"/>
      <c r="AI330" s="2904"/>
      <c r="AJ330" s="2905"/>
      <c r="AK330" s="2905"/>
      <c r="AL330" s="2386"/>
      <c r="AM330" s="2221"/>
      <c r="AN330" s="2221"/>
      <c r="AO330" s="2221"/>
      <c r="AP330" s="2221"/>
      <c r="AQ330" s="2221"/>
      <c r="AR330" s="2221"/>
      <c r="AS330" s="2221"/>
      <c r="AT330" s="2221"/>
      <c r="AU330" s="2221"/>
      <c r="AV330" s="2221"/>
      <c r="AW330" s="2221"/>
      <c r="AX330" s="2221"/>
      <c r="AY330" s="2221"/>
      <c r="AZ330" s="2221"/>
      <c r="BA330" s="2221"/>
      <c r="BB330" s="2221"/>
      <c r="BC330" s="2221"/>
      <c r="BD330" s="2221"/>
      <c r="BE330" s="2221"/>
      <c r="BF330" s="2221"/>
      <c r="BG330" s="4633"/>
    </row>
    <row customHeight="1" ht="11.25">
      <c r="A331" s="1564" t="s">
        <v>989</v>
      </c>
      <c r="B331" s="1564" t="s">
        <v>1068</v>
      </c>
      <c r="C331" s="1564"/>
      <c r="D331" s="1558"/>
      <c r="E331" s="1568"/>
      <c r="F331" s="2227"/>
      <c r="G331" s="4617" t="s">
        <v>684</v>
      </c>
      <c r="H331" s="2913" t="s">
        <v>1150</v>
      </c>
      <c r="I331" s="2914" t="s">
        <v>1070</v>
      </c>
      <c r="J331" s="2883" t="s">
        <v>1074</v>
      </c>
      <c r="K331" s="2915" t="s">
        <v>1151</v>
      </c>
      <c r="L331" s="2505" t="s">
        <v>19</v>
      </c>
      <c r="M331" s="2506"/>
      <c r="N331" s="2384"/>
      <c r="O331" s="1575" t="s">
        <v>371</v>
      </c>
      <c r="P331" s="1576"/>
      <c r="Q331" s="1576"/>
      <c r="R331" s="1576"/>
      <c r="S331" s="1576"/>
      <c r="T331" s="1576"/>
      <c r="U331" s="1576"/>
      <c r="V331" s="1576"/>
      <c r="W331" s="1576"/>
      <c r="X331" s="1576"/>
      <c r="Y331" s="1576"/>
      <c r="Z331" s="1576"/>
      <c r="AA331" s="1576"/>
      <c r="AB331" s="1576"/>
      <c r="AC331" s="1576"/>
      <c r="AD331" s="1576"/>
      <c r="AE331" s="1576"/>
      <c r="AF331" s="2904">
        <v>1</v>
      </c>
      <c r="AG331" s="2905" t="s">
        <v>1025</v>
      </c>
      <c r="AH331" s="2905" t="s">
        <v>1042</v>
      </c>
      <c r="AI331" s="2904"/>
      <c r="AJ331" s="2905"/>
      <c r="AK331" s="2905"/>
      <c r="AL331" s="2386"/>
      <c r="AM331" s="2221"/>
      <c r="AN331" s="2221"/>
      <c r="AO331" s="2221"/>
      <c r="AP331" s="2221"/>
      <c r="AQ331" s="2221"/>
      <c r="AR331" s="2221"/>
      <c r="AS331" s="2221"/>
      <c r="AT331" s="2221"/>
      <c r="AU331" s="2221"/>
      <c r="AV331" s="2221"/>
      <c r="AW331" s="2221"/>
      <c r="AX331" s="2221"/>
      <c r="AY331" s="2221"/>
      <c r="AZ331" s="2221"/>
      <c r="BA331" s="2221"/>
      <c r="BB331" s="2221"/>
      <c r="BC331" s="2221"/>
      <c r="BD331" s="2221"/>
      <c r="BE331" s="2221"/>
      <c r="BF331" s="2221"/>
      <c r="BG331" s="4633"/>
    </row>
    <row customHeight="1" ht="11.25">
      <c r="A332" s="1564" t="s">
        <v>989</v>
      </c>
      <c r="B332" s="1564"/>
      <c r="C332" s="1564"/>
      <c r="D332" s="1558"/>
      <c r="E332" s="1568"/>
      <c r="F332" s="2227"/>
      <c r="G332" s="2228"/>
      <c r="H332" s="2913" t="s">
        <v>1148</v>
      </c>
      <c r="I332" s="2914"/>
      <c r="J332" s="2883"/>
      <c r="K332" s="2915"/>
      <c r="L332" s="2505"/>
      <c r="M332" s="2506"/>
      <c r="N332" s="2906"/>
      <c r="O332" s="2907">
        <v>1</v>
      </c>
      <c r="P332" s="2908" t="s">
        <v>65</v>
      </c>
      <c r="Q332" s="7566" t="s">
        <v>1027</v>
      </c>
      <c r="R332" s="7567" t="s">
        <v>1028</v>
      </c>
      <c r="S332" s="7567" t="s">
        <v>1029</v>
      </c>
      <c r="T332" s="7567" t="s">
        <v>1029</v>
      </c>
      <c r="U332" s="7567" t="s">
        <v>1030</v>
      </c>
      <c r="V332" s="7567" t="s">
        <v>1031</v>
      </c>
      <c r="W332" s="7567" t="s">
        <v>1032</v>
      </c>
      <c r="X332" s="7567" t="s">
        <v>1033</v>
      </c>
      <c r="Y332" s="7567" t="s">
        <v>1034</v>
      </c>
      <c r="Z332" s="1573"/>
      <c r="AA332" s="1574"/>
      <c r="AB332" s="1574"/>
      <c r="AC332" s="1578"/>
      <c r="AD332" s="1578"/>
      <c r="AE332" s="1579"/>
      <c r="AF332" s="2904"/>
      <c r="AG332" s="2905"/>
      <c r="AH332" s="2905"/>
      <c r="AI332" s="2904"/>
      <c r="AJ332" s="2905"/>
      <c r="AK332" s="2905"/>
      <c r="AL332" s="2386"/>
      <c r="AM332" s="2221"/>
      <c r="AN332" s="2221"/>
      <c r="AO332" s="2221"/>
      <c r="AP332" s="2221"/>
      <c r="AQ332" s="2221"/>
      <c r="AR332" s="2221"/>
      <c r="AS332" s="2221"/>
      <c r="AT332" s="2221"/>
      <c r="AU332" s="2221"/>
      <c r="AV332" s="2221"/>
      <c r="AW332" s="2221"/>
      <c r="AX332" s="2221"/>
      <c r="AY332" s="2221"/>
      <c r="AZ332" s="2221"/>
      <c r="BA332" s="2221"/>
      <c r="BB332" s="2221"/>
      <c r="BC332" s="2221"/>
      <c r="BD332" s="2221"/>
      <c r="BE332" s="2221"/>
      <c r="BF332" s="2221"/>
      <c r="BG332" s="4633"/>
    </row>
    <row customHeight="1" ht="11.25">
      <c r="A333" s="1564" t="s">
        <v>989</v>
      </c>
      <c r="B333" s="1564"/>
      <c r="C333" s="1564"/>
      <c r="D333" s="1558"/>
      <c r="E333" s="1568"/>
      <c r="F333" s="2227"/>
      <c r="G333" s="2228"/>
      <c r="H333" s="2913" t="s">
        <v>1148</v>
      </c>
      <c r="I333" s="2914"/>
      <c r="J333" s="2883"/>
      <c r="K333" s="2915"/>
      <c r="L333" s="2505"/>
      <c r="M333" s="2506"/>
      <c r="N333" s="2906"/>
      <c r="O333" s="2907"/>
      <c r="P333" s="2909"/>
      <c r="Q333" s="7566"/>
      <c r="R333" s="2911"/>
      <c r="S333" s="2912"/>
      <c r="T333" s="2911"/>
      <c r="U333" s="2911"/>
      <c r="V333" s="2911"/>
      <c r="W333" s="2911"/>
      <c r="X333" s="2911"/>
      <c r="Y333" s="2911"/>
      <c r="Z333" s="2226"/>
      <c r="AA333" s="2192">
        <v>1</v>
      </c>
      <c r="AB333" s="1577" t="s">
        <v>1063</v>
      </c>
      <c r="AC333" s="1567">
        <v>525.707</v>
      </c>
      <c r="AD333" s="1577" t="str">
        <f>AB333</f>
        <v>  За счет платы за технологическое присоединение</v>
      </c>
      <c r="AE333" s="1567"/>
      <c r="AF333" s="2904"/>
      <c r="AG333" s="2905"/>
      <c r="AH333" s="2905"/>
      <c r="AI333" s="2904"/>
      <c r="AJ333" s="2905"/>
      <c r="AK333" s="2905"/>
      <c r="AL333" s="2386"/>
      <c r="AM333" s="2221"/>
      <c r="AN333" s="2221"/>
      <c r="AO333" s="2221"/>
      <c r="AP333" s="2221"/>
      <c r="AQ333" s="2221"/>
      <c r="AR333" s="2221"/>
      <c r="AS333" s="2221"/>
      <c r="AT333" s="2221"/>
      <c r="AU333" s="2221"/>
      <c r="AV333" s="2221"/>
      <c r="AW333" s="2221"/>
      <c r="AX333" s="2221"/>
      <c r="AY333" s="2221"/>
      <c r="AZ333" s="2221"/>
      <c r="BA333" s="2221"/>
      <c r="BB333" s="2221"/>
      <c r="BC333" s="2221"/>
      <c r="BD333" s="2221"/>
      <c r="BE333" s="2221"/>
      <c r="BF333" s="2221"/>
      <c r="BG333" s="4633"/>
    </row>
    <row customHeight="1" ht="11.25">
      <c r="A334" s="1564" t="s">
        <v>989</v>
      </c>
      <c r="B334" s="1564"/>
      <c r="C334" s="1564"/>
      <c r="D334" s="1558"/>
      <c r="E334" s="1568"/>
      <c r="F334" s="2228"/>
      <c r="G334" s="2228"/>
      <c r="H334" s="2228"/>
      <c r="I334" s="2228"/>
      <c r="J334" s="2228"/>
      <c r="K334" s="2228"/>
      <c r="L334" s="2228"/>
      <c r="M334" s="2228"/>
      <c r="N334" s="2228"/>
      <c r="O334" s="2228"/>
      <c r="P334" s="2228"/>
      <c r="Q334" s="2228"/>
      <c r="R334" s="2228"/>
      <c r="S334" s="2228"/>
      <c r="T334" s="2228"/>
      <c r="U334" s="2228"/>
      <c r="V334" s="2228"/>
      <c r="W334" s="2228"/>
      <c r="X334" s="2228"/>
      <c r="Y334" s="2228"/>
      <c r="Z334" s="7559" t="s">
        <v>684</v>
      </c>
      <c r="AA334" s="2212" t="s">
        <v>107</v>
      </c>
      <c r="AB334" s="1577" t="s">
        <v>1035</v>
      </c>
      <c r="AC334" s="1567">
        <v>105.1414</v>
      </c>
      <c r="AD334" s="1577" t="str">
        <f>AB334</f>
        <v>  Прочие собственные средства</v>
      </c>
      <c r="AE334" s="1567"/>
      <c r="AF334" s="2229"/>
      <c r="AG334" s="2157"/>
      <c r="AH334" s="2157"/>
      <c r="AI334" s="2229"/>
      <c r="AJ334" s="2157"/>
      <c r="AK334" s="2385"/>
      <c r="AL334" s="2386"/>
      <c r="AM334" s="2221"/>
      <c r="AN334" s="2221"/>
      <c r="AO334" s="2221"/>
      <c r="AP334" s="2221"/>
      <c r="AQ334" s="2221"/>
      <c r="AR334" s="2221"/>
      <c r="AS334" s="2221"/>
      <c r="AT334" s="2221"/>
      <c r="AU334" s="2221"/>
      <c r="AV334" s="2221"/>
      <c r="AW334" s="2221"/>
      <c r="AX334" s="2221"/>
      <c r="AY334" s="2221"/>
      <c r="AZ334" s="2221"/>
      <c r="BA334" s="2221"/>
      <c r="BB334" s="2221"/>
      <c r="BC334" s="2221"/>
      <c r="BD334" s="2221"/>
      <c r="BE334" s="2221"/>
      <c r="BF334" s="2221"/>
      <c r="BG334" s="7564"/>
    </row>
    <row customHeight="1" ht="11.25">
      <c r="A335" s="1564" t="s">
        <v>989</v>
      </c>
      <c r="B335" s="1564"/>
      <c r="C335" s="1564"/>
      <c r="D335" s="1558"/>
      <c r="E335" s="1568"/>
      <c r="F335" s="2227"/>
      <c r="G335" s="2228"/>
      <c r="H335" s="2913" t="s">
        <v>1148</v>
      </c>
      <c r="I335" s="2914"/>
      <c r="J335" s="2883"/>
      <c r="K335" s="2915"/>
      <c r="L335" s="2505"/>
      <c r="M335" s="2506"/>
      <c r="N335" s="2906"/>
      <c r="O335" s="2907"/>
      <c r="P335" s="2910"/>
      <c r="Q335" s="7566"/>
      <c r="R335" s="2911"/>
      <c r="S335" s="2912"/>
      <c r="T335" s="2911"/>
      <c r="U335" s="2911"/>
      <c r="V335" s="2911"/>
      <c r="W335" s="2911"/>
      <c r="X335" s="2911"/>
      <c r="Y335" s="2911"/>
      <c r="Z335" s="1573"/>
      <c r="AA335" s="1574"/>
      <c r="AB335" s="1639" t="s">
        <v>1036</v>
      </c>
      <c r="AC335" s="1578"/>
      <c r="AD335" s="1578"/>
      <c r="AE335" s="1580"/>
      <c r="AF335" s="2904"/>
      <c r="AG335" s="2905"/>
      <c r="AH335" s="2905"/>
      <c r="AI335" s="2904"/>
      <c r="AJ335" s="2905"/>
      <c r="AK335" s="2905"/>
      <c r="AL335" s="2386"/>
      <c r="AM335" s="2221"/>
      <c r="AN335" s="2221"/>
      <c r="AO335" s="2221"/>
      <c r="AP335" s="2221"/>
      <c r="AQ335" s="2221"/>
      <c r="AR335" s="2221"/>
      <c r="AS335" s="2221"/>
      <c r="AT335" s="2221"/>
      <c r="AU335" s="2221"/>
      <c r="AV335" s="2221"/>
      <c r="AW335" s="2221"/>
      <c r="AX335" s="2221"/>
      <c r="AY335" s="2221"/>
      <c r="AZ335" s="2221"/>
      <c r="BA335" s="2221"/>
      <c r="BB335" s="2221"/>
      <c r="BC335" s="2221"/>
      <c r="BD335" s="2221"/>
      <c r="BE335" s="2221"/>
      <c r="BF335" s="2221"/>
      <c r="BG335" s="4633"/>
    </row>
    <row customHeight="1" ht="11.25">
      <c r="A336" s="1564" t="s">
        <v>989</v>
      </c>
      <c r="B336" s="1564"/>
      <c r="C336" s="1564"/>
      <c r="D336" s="1558"/>
      <c r="E336" s="1568"/>
      <c r="F336" s="2227"/>
      <c r="G336" s="2228"/>
      <c r="H336" s="2913" t="s">
        <v>1148</v>
      </c>
      <c r="I336" s="2914"/>
      <c r="J336" s="2883"/>
      <c r="K336" s="2915"/>
      <c r="L336" s="2505"/>
      <c r="M336" s="2506"/>
      <c r="N336" s="1573"/>
      <c r="O336" s="1574"/>
      <c r="P336" s="1566" t="s">
        <v>1037</v>
      </c>
      <c r="Q336" s="1574"/>
      <c r="R336" s="1574"/>
      <c r="S336" s="1574"/>
      <c r="T336" s="1574"/>
      <c r="U336" s="1574"/>
      <c r="V336" s="1574"/>
      <c r="W336" s="1574"/>
      <c r="X336" s="1574"/>
      <c r="Y336" s="1574"/>
      <c r="Z336" s="1574"/>
      <c r="AA336" s="1574"/>
      <c r="AB336" s="1574"/>
      <c r="AC336" s="1574"/>
      <c r="AD336" s="1574"/>
      <c r="AE336" s="1581"/>
      <c r="AF336" s="2904"/>
      <c r="AG336" s="2905"/>
      <c r="AH336" s="2905"/>
      <c r="AI336" s="2904"/>
      <c r="AJ336" s="2905"/>
      <c r="AK336" s="2905"/>
      <c r="AL336" s="2386"/>
      <c r="AM336" s="2221"/>
      <c r="AN336" s="2221"/>
      <c r="AO336" s="2221"/>
      <c r="AP336" s="2221"/>
      <c r="AQ336" s="2221"/>
      <c r="AR336" s="2221"/>
      <c r="AS336" s="2221"/>
      <c r="AT336" s="2221"/>
      <c r="AU336" s="2221"/>
      <c r="AV336" s="2221"/>
      <c r="AW336" s="2221"/>
      <c r="AX336" s="2221"/>
      <c r="AY336" s="2221"/>
      <c r="AZ336" s="2221"/>
      <c r="BA336" s="2221"/>
      <c r="BB336" s="2221"/>
      <c r="BC336" s="2221"/>
      <c r="BD336" s="2221"/>
      <c r="BE336" s="2221"/>
      <c r="BF336" s="2221"/>
      <c r="BG336" s="4633"/>
    </row>
    <row customHeight="1" ht="11.25">
      <c r="A337" s="1564" t="s">
        <v>989</v>
      </c>
      <c r="B337" s="1564" t="s">
        <v>1068</v>
      </c>
      <c r="C337" s="1564"/>
      <c r="D337" s="1558"/>
      <c r="E337" s="1568"/>
      <c r="F337" s="2227"/>
      <c r="G337" s="4617" t="s">
        <v>684</v>
      </c>
      <c r="H337" s="2913" t="s">
        <v>1152</v>
      </c>
      <c r="I337" s="2914" t="s">
        <v>1070</v>
      </c>
      <c r="J337" s="2883" t="s">
        <v>1074</v>
      </c>
      <c r="K337" s="2915" t="s">
        <v>1153</v>
      </c>
      <c r="L337" s="2505" t="s">
        <v>19</v>
      </c>
      <c r="M337" s="2506"/>
      <c r="N337" s="2384"/>
      <c r="O337" s="1575" t="s">
        <v>371</v>
      </c>
      <c r="P337" s="1576"/>
      <c r="Q337" s="1576"/>
      <c r="R337" s="1576"/>
      <c r="S337" s="1576"/>
      <c r="T337" s="1576"/>
      <c r="U337" s="1576"/>
      <c r="V337" s="1576"/>
      <c r="W337" s="1576"/>
      <c r="X337" s="1576"/>
      <c r="Y337" s="1576"/>
      <c r="Z337" s="1576"/>
      <c r="AA337" s="1576"/>
      <c r="AB337" s="1576"/>
      <c r="AC337" s="1576"/>
      <c r="AD337" s="1576"/>
      <c r="AE337" s="1576"/>
      <c r="AF337" s="2904">
        <v>1</v>
      </c>
      <c r="AG337" s="2905" t="s">
        <v>1025</v>
      </c>
      <c r="AH337" s="2905" t="s">
        <v>1042</v>
      </c>
      <c r="AI337" s="2904"/>
      <c r="AJ337" s="2905"/>
      <c r="AK337" s="2905"/>
      <c r="AL337" s="2386"/>
      <c r="AM337" s="2221"/>
      <c r="AN337" s="2221"/>
      <c r="AO337" s="2221"/>
      <c r="AP337" s="2221"/>
      <c r="AQ337" s="2221"/>
      <c r="AR337" s="2221"/>
      <c r="AS337" s="2221"/>
      <c r="AT337" s="2221"/>
      <c r="AU337" s="2221"/>
      <c r="AV337" s="2221"/>
      <c r="AW337" s="2221"/>
      <c r="AX337" s="2221"/>
      <c r="AY337" s="2221"/>
      <c r="AZ337" s="2221"/>
      <c r="BA337" s="2221"/>
      <c r="BB337" s="2221"/>
      <c r="BC337" s="2221"/>
      <c r="BD337" s="2221"/>
      <c r="BE337" s="2221"/>
      <c r="BF337" s="2221"/>
      <c r="BG337" s="4633"/>
    </row>
    <row customHeight="1" ht="11.25">
      <c r="A338" s="1564" t="s">
        <v>989</v>
      </c>
      <c r="B338" s="1564"/>
      <c r="C338" s="1564"/>
      <c r="D338" s="1558"/>
      <c r="E338" s="1568"/>
      <c r="F338" s="2227"/>
      <c r="G338" s="2228"/>
      <c r="H338" s="2913" t="s">
        <v>1150</v>
      </c>
      <c r="I338" s="2914"/>
      <c r="J338" s="2883"/>
      <c r="K338" s="2915"/>
      <c r="L338" s="2505"/>
      <c r="M338" s="2506"/>
      <c r="N338" s="2906"/>
      <c r="O338" s="2907">
        <v>1</v>
      </c>
      <c r="P338" s="2908" t="s">
        <v>65</v>
      </c>
      <c r="Q338" s="7566" t="s">
        <v>1027</v>
      </c>
      <c r="R338" s="7567" t="s">
        <v>1028</v>
      </c>
      <c r="S338" s="7567" t="s">
        <v>1029</v>
      </c>
      <c r="T338" s="7567" t="s">
        <v>1029</v>
      </c>
      <c r="U338" s="7567" t="s">
        <v>1030</v>
      </c>
      <c r="V338" s="7567" t="s">
        <v>1031</v>
      </c>
      <c r="W338" s="7567" t="s">
        <v>1032</v>
      </c>
      <c r="X338" s="7567" t="s">
        <v>1033</v>
      </c>
      <c r="Y338" s="7567" t="s">
        <v>1034</v>
      </c>
      <c r="Z338" s="1573"/>
      <c r="AA338" s="1574"/>
      <c r="AB338" s="1574"/>
      <c r="AC338" s="1578"/>
      <c r="AD338" s="1578"/>
      <c r="AE338" s="1579"/>
      <c r="AF338" s="2904"/>
      <c r="AG338" s="2905"/>
      <c r="AH338" s="2905"/>
      <c r="AI338" s="2904"/>
      <c r="AJ338" s="2905"/>
      <c r="AK338" s="2905"/>
      <c r="AL338" s="2386"/>
      <c r="AM338" s="2221"/>
      <c r="AN338" s="2221"/>
      <c r="AO338" s="2221"/>
      <c r="AP338" s="2221"/>
      <c r="AQ338" s="2221"/>
      <c r="AR338" s="2221"/>
      <c r="AS338" s="2221"/>
      <c r="AT338" s="2221"/>
      <c r="AU338" s="2221"/>
      <c r="AV338" s="2221"/>
      <c r="AW338" s="2221"/>
      <c r="AX338" s="2221"/>
      <c r="AY338" s="2221"/>
      <c r="AZ338" s="2221"/>
      <c r="BA338" s="2221"/>
      <c r="BB338" s="2221"/>
      <c r="BC338" s="2221"/>
      <c r="BD338" s="2221"/>
      <c r="BE338" s="2221"/>
      <c r="BF338" s="2221"/>
      <c r="BG338" s="4633"/>
    </row>
    <row customHeight="1" ht="11.25">
      <c r="A339" s="1564" t="s">
        <v>989</v>
      </c>
      <c r="B339" s="1564"/>
      <c r="C339" s="1564"/>
      <c r="D339" s="1558"/>
      <c r="E339" s="1568"/>
      <c r="F339" s="2227"/>
      <c r="G339" s="2228"/>
      <c r="H339" s="2913" t="s">
        <v>1150</v>
      </c>
      <c r="I339" s="2914"/>
      <c r="J339" s="2883"/>
      <c r="K339" s="2915"/>
      <c r="L339" s="2505"/>
      <c r="M339" s="2506"/>
      <c r="N339" s="2906"/>
      <c r="O339" s="2907"/>
      <c r="P339" s="2909"/>
      <c r="Q339" s="7566"/>
      <c r="R339" s="2911"/>
      <c r="S339" s="2912"/>
      <c r="T339" s="2911"/>
      <c r="U339" s="2911"/>
      <c r="V339" s="2911"/>
      <c r="W339" s="2911"/>
      <c r="X339" s="2911"/>
      <c r="Y339" s="2911"/>
      <c r="Z339" s="2226"/>
      <c r="AA339" s="2192">
        <v>1</v>
      </c>
      <c r="AB339" s="1577" t="s">
        <v>1063</v>
      </c>
      <c r="AC339" s="1567">
        <v>562.1021</v>
      </c>
      <c r="AD339" s="1577" t="str">
        <f>AB339</f>
        <v>  За счет платы за технологическое присоединение</v>
      </c>
      <c r="AE339" s="1567"/>
      <c r="AF339" s="2904"/>
      <c r="AG339" s="2905"/>
      <c r="AH339" s="2905"/>
      <c r="AI339" s="2904"/>
      <c r="AJ339" s="2905"/>
      <c r="AK339" s="2905"/>
      <c r="AL339" s="2386"/>
      <c r="AM339" s="2221"/>
      <c r="AN339" s="2221"/>
      <c r="AO339" s="2221"/>
      <c r="AP339" s="2221"/>
      <c r="AQ339" s="2221"/>
      <c r="AR339" s="2221"/>
      <c r="AS339" s="2221"/>
      <c r="AT339" s="2221"/>
      <c r="AU339" s="2221"/>
      <c r="AV339" s="2221"/>
      <c r="AW339" s="2221"/>
      <c r="AX339" s="2221"/>
      <c r="AY339" s="2221"/>
      <c r="AZ339" s="2221"/>
      <c r="BA339" s="2221"/>
      <c r="BB339" s="2221"/>
      <c r="BC339" s="2221"/>
      <c r="BD339" s="2221"/>
      <c r="BE339" s="2221"/>
      <c r="BF339" s="2221"/>
      <c r="BG339" s="4633"/>
    </row>
    <row customHeight="1" ht="11.25">
      <c r="A340" s="1564" t="s">
        <v>989</v>
      </c>
      <c r="B340" s="1564"/>
      <c r="C340" s="1564"/>
      <c r="D340" s="1558"/>
      <c r="E340" s="1568"/>
      <c r="F340" s="2228"/>
      <c r="G340" s="2228"/>
      <c r="H340" s="2228"/>
      <c r="I340" s="2228"/>
      <c r="J340" s="2228"/>
      <c r="K340" s="2228"/>
      <c r="L340" s="2228"/>
      <c r="M340" s="2228"/>
      <c r="N340" s="2228"/>
      <c r="O340" s="2228"/>
      <c r="P340" s="2228"/>
      <c r="Q340" s="2228"/>
      <c r="R340" s="2228"/>
      <c r="S340" s="2228"/>
      <c r="T340" s="2228"/>
      <c r="U340" s="2228"/>
      <c r="V340" s="2228"/>
      <c r="W340" s="2228"/>
      <c r="X340" s="2228"/>
      <c r="Y340" s="2228"/>
      <c r="Z340" s="7559" t="s">
        <v>684</v>
      </c>
      <c r="AA340" s="2212" t="s">
        <v>107</v>
      </c>
      <c r="AB340" s="1577" t="s">
        <v>1035</v>
      </c>
      <c r="AC340" s="1567">
        <v>112.42042</v>
      </c>
      <c r="AD340" s="1577" t="str">
        <f>AB340</f>
        <v>  Прочие собственные средства</v>
      </c>
      <c r="AE340" s="1567"/>
      <c r="AF340" s="2229"/>
      <c r="AG340" s="2157"/>
      <c r="AH340" s="2157"/>
      <c r="AI340" s="2229"/>
      <c r="AJ340" s="2157"/>
      <c r="AK340" s="2385"/>
      <c r="AL340" s="2386"/>
      <c r="AM340" s="2221"/>
      <c r="AN340" s="2221"/>
      <c r="AO340" s="2221"/>
      <c r="AP340" s="2221"/>
      <c r="AQ340" s="2221"/>
      <c r="AR340" s="2221"/>
      <c r="AS340" s="2221"/>
      <c r="AT340" s="2221"/>
      <c r="AU340" s="2221"/>
      <c r="AV340" s="2221"/>
      <c r="AW340" s="2221"/>
      <c r="AX340" s="2221"/>
      <c r="AY340" s="2221"/>
      <c r="AZ340" s="2221"/>
      <c r="BA340" s="2221"/>
      <c r="BB340" s="2221"/>
      <c r="BC340" s="2221"/>
      <c r="BD340" s="2221"/>
      <c r="BE340" s="2221"/>
      <c r="BF340" s="2221"/>
      <c r="BG340" s="7564"/>
    </row>
    <row customHeight="1" ht="11.25">
      <c r="A341" s="1564" t="s">
        <v>989</v>
      </c>
      <c r="B341" s="1564"/>
      <c r="C341" s="1564"/>
      <c r="D341" s="1558"/>
      <c r="E341" s="1568"/>
      <c r="F341" s="2227"/>
      <c r="G341" s="2228"/>
      <c r="H341" s="2913" t="s">
        <v>1150</v>
      </c>
      <c r="I341" s="2914"/>
      <c r="J341" s="2883"/>
      <c r="K341" s="2915"/>
      <c r="L341" s="2505"/>
      <c r="M341" s="2506"/>
      <c r="N341" s="2906"/>
      <c r="O341" s="2907"/>
      <c r="P341" s="2910"/>
      <c r="Q341" s="7566"/>
      <c r="R341" s="2911"/>
      <c r="S341" s="2912"/>
      <c r="T341" s="2911"/>
      <c r="U341" s="2911"/>
      <c r="V341" s="2911"/>
      <c r="W341" s="2911"/>
      <c r="X341" s="2911"/>
      <c r="Y341" s="2911"/>
      <c r="Z341" s="1573"/>
      <c r="AA341" s="1574"/>
      <c r="AB341" s="1639" t="s">
        <v>1036</v>
      </c>
      <c r="AC341" s="1578"/>
      <c r="AD341" s="1578"/>
      <c r="AE341" s="1580"/>
      <c r="AF341" s="2904"/>
      <c r="AG341" s="2905"/>
      <c r="AH341" s="2905"/>
      <c r="AI341" s="2904"/>
      <c r="AJ341" s="2905"/>
      <c r="AK341" s="2905"/>
      <c r="AL341" s="2386"/>
      <c r="AM341" s="2221"/>
      <c r="AN341" s="2221"/>
      <c r="AO341" s="2221"/>
      <c r="AP341" s="2221"/>
      <c r="AQ341" s="2221"/>
      <c r="AR341" s="2221"/>
      <c r="AS341" s="2221"/>
      <c r="AT341" s="2221"/>
      <c r="AU341" s="2221"/>
      <c r="AV341" s="2221"/>
      <c r="AW341" s="2221"/>
      <c r="AX341" s="2221"/>
      <c r="AY341" s="2221"/>
      <c r="AZ341" s="2221"/>
      <c r="BA341" s="2221"/>
      <c r="BB341" s="2221"/>
      <c r="BC341" s="2221"/>
      <c r="BD341" s="2221"/>
      <c r="BE341" s="2221"/>
      <c r="BF341" s="2221"/>
      <c r="BG341" s="4633"/>
    </row>
    <row customHeight="1" ht="11.25">
      <c r="A342" s="1564" t="s">
        <v>989</v>
      </c>
      <c r="B342" s="1564"/>
      <c r="C342" s="1564"/>
      <c r="D342" s="1558"/>
      <c r="E342" s="1568"/>
      <c r="F342" s="2227"/>
      <c r="G342" s="2228"/>
      <c r="H342" s="2913" t="s">
        <v>1150</v>
      </c>
      <c r="I342" s="2914"/>
      <c r="J342" s="2883"/>
      <c r="K342" s="2915"/>
      <c r="L342" s="2505"/>
      <c r="M342" s="2506"/>
      <c r="N342" s="1573"/>
      <c r="O342" s="1574"/>
      <c r="P342" s="1566" t="s">
        <v>1037</v>
      </c>
      <c r="Q342" s="1574"/>
      <c r="R342" s="1574"/>
      <c r="S342" s="1574"/>
      <c r="T342" s="1574"/>
      <c r="U342" s="1574"/>
      <c r="V342" s="1574"/>
      <c r="W342" s="1574"/>
      <c r="X342" s="1574"/>
      <c r="Y342" s="1574"/>
      <c r="Z342" s="1574"/>
      <c r="AA342" s="1574"/>
      <c r="AB342" s="1574"/>
      <c r="AC342" s="1574"/>
      <c r="AD342" s="1574"/>
      <c r="AE342" s="1581"/>
      <c r="AF342" s="2904"/>
      <c r="AG342" s="2905"/>
      <c r="AH342" s="2905"/>
      <c r="AI342" s="2904"/>
      <c r="AJ342" s="2905"/>
      <c r="AK342" s="2905"/>
      <c r="AL342" s="2386"/>
      <c r="AM342" s="2221"/>
      <c r="AN342" s="2221"/>
      <c r="AO342" s="2221"/>
      <c r="AP342" s="2221"/>
      <c r="AQ342" s="2221"/>
      <c r="AR342" s="2221"/>
      <c r="AS342" s="2221"/>
      <c r="AT342" s="2221"/>
      <c r="AU342" s="2221"/>
      <c r="AV342" s="2221"/>
      <c r="AW342" s="2221"/>
      <c r="AX342" s="2221"/>
      <c r="AY342" s="2221"/>
      <c r="AZ342" s="2221"/>
      <c r="BA342" s="2221"/>
      <c r="BB342" s="2221"/>
      <c r="BC342" s="2221"/>
      <c r="BD342" s="2221"/>
      <c r="BE342" s="2221"/>
      <c r="BF342" s="2221"/>
      <c r="BG342" s="4633"/>
    </row>
    <row customHeight="1" ht="11.25">
      <c r="A343" s="1564" t="s">
        <v>989</v>
      </c>
      <c r="B343" s="1564" t="s">
        <v>1068</v>
      </c>
      <c r="C343" s="1564"/>
      <c r="D343" s="1558"/>
      <c r="E343" s="1568"/>
      <c r="F343" s="2227"/>
      <c r="G343" s="4617" t="s">
        <v>684</v>
      </c>
      <c r="H343" s="2913" t="s">
        <v>1154</v>
      </c>
      <c r="I343" s="2914" t="s">
        <v>1070</v>
      </c>
      <c r="J343" s="2883" t="s">
        <v>1074</v>
      </c>
      <c r="K343" s="2915" t="s">
        <v>1155</v>
      </c>
      <c r="L343" s="2505" t="s">
        <v>19</v>
      </c>
      <c r="M343" s="2506"/>
      <c r="N343" s="2384"/>
      <c r="O343" s="1575" t="s">
        <v>371</v>
      </c>
      <c r="P343" s="1576"/>
      <c r="Q343" s="1576"/>
      <c r="R343" s="1576"/>
      <c r="S343" s="1576"/>
      <c r="T343" s="1576"/>
      <c r="U343" s="1576"/>
      <c r="V343" s="1576"/>
      <c r="W343" s="1576"/>
      <c r="X343" s="1576"/>
      <c r="Y343" s="1576"/>
      <c r="Z343" s="1576"/>
      <c r="AA343" s="1576"/>
      <c r="AB343" s="1576"/>
      <c r="AC343" s="1576"/>
      <c r="AD343" s="1576"/>
      <c r="AE343" s="1576"/>
      <c r="AF343" s="2904">
        <v>1</v>
      </c>
      <c r="AG343" s="2905" t="s">
        <v>1025</v>
      </c>
      <c r="AH343" s="2905" t="s">
        <v>1042</v>
      </c>
      <c r="AI343" s="2904"/>
      <c r="AJ343" s="2905"/>
      <c r="AK343" s="2905"/>
      <c r="AL343" s="2386"/>
      <c r="AM343" s="2221"/>
      <c r="AN343" s="2221"/>
      <c r="AO343" s="2221"/>
      <c r="AP343" s="2221"/>
      <c r="AQ343" s="2221"/>
      <c r="AR343" s="2221"/>
      <c r="AS343" s="2221"/>
      <c r="AT343" s="2221"/>
      <c r="AU343" s="2221"/>
      <c r="AV343" s="2221"/>
      <c r="AW343" s="2221"/>
      <c r="AX343" s="2221"/>
      <c r="AY343" s="2221"/>
      <c r="AZ343" s="2221"/>
      <c r="BA343" s="2221"/>
      <c r="BB343" s="2221"/>
      <c r="BC343" s="2221"/>
      <c r="BD343" s="2221"/>
      <c r="BE343" s="2221"/>
      <c r="BF343" s="2221"/>
      <c r="BG343" s="4633"/>
    </row>
    <row customHeight="1" ht="11.25">
      <c r="A344" s="1564" t="s">
        <v>989</v>
      </c>
      <c r="B344" s="1564"/>
      <c r="C344" s="1564"/>
      <c r="D344" s="1558"/>
      <c r="E344" s="1568"/>
      <c r="F344" s="2227"/>
      <c r="G344" s="2228"/>
      <c r="H344" s="2913" t="s">
        <v>1152</v>
      </c>
      <c r="I344" s="2914"/>
      <c r="J344" s="2883"/>
      <c r="K344" s="2915"/>
      <c r="L344" s="2505"/>
      <c r="M344" s="2506"/>
      <c r="N344" s="2906"/>
      <c r="O344" s="2907">
        <v>1</v>
      </c>
      <c r="P344" s="2908" t="s">
        <v>65</v>
      </c>
      <c r="Q344" s="7566" t="s">
        <v>1027</v>
      </c>
      <c r="R344" s="7567" t="s">
        <v>1028</v>
      </c>
      <c r="S344" s="7567" t="s">
        <v>1029</v>
      </c>
      <c r="T344" s="7567" t="s">
        <v>1029</v>
      </c>
      <c r="U344" s="7567" t="s">
        <v>1030</v>
      </c>
      <c r="V344" s="7567" t="s">
        <v>1031</v>
      </c>
      <c r="W344" s="7567" t="s">
        <v>1032</v>
      </c>
      <c r="X344" s="7567" t="s">
        <v>1033</v>
      </c>
      <c r="Y344" s="7567" t="s">
        <v>1034</v>
      </c>
      <c r="Z344" s="1573"/>
      <c r="AA344" s="1574"/>
      <c r="AB344" s="1574"/>
      <c r="AC344" s="1578"/>
      <c r="AD344" s="1578"/>
      <c r="AE344" s="1579"/>
      <c r="AF344" s="2904"/>
      <c r="AG344" s="2905"/>
      <c r="AH344" s="2905"/>
      <c r="AI344" s="2904"/>
      <c r="AJ344" s="2905"/>
      <c r="AK344" s="2905"/>
      <c r="AL344" s="2386"/>
      <c r="AM344" s="2221"/>
      <c r="AN344" s="2221"/>
      <c r="AO344" s="2221"/>
      <c r="AP344" s="2221"/>
      <c r="AQ344" s="2221"/>
      <c r="AR344" s="2221"/>
      <c r="AS344" s="2221"/>
      <c r="AT344" s="2221"/>
      <c r="AU344" s="2221"/>
      <c r="AV344" s="2221"/>
      <c r="AW344" s="2221"/>
      <c r="AX344" s="2221"/>
      <c r="AY344" s="2221"/>
      <c r="AZ344" s="2221"/>
      <c r="BA344" s="2221"/>
      <c r="BB344" s="2221"/>
      <c r="BC344" s="2221"/>
      <c r="BD344" s="2221"/>
      <c r="BE344" s="2221"/>
      <c r="BF344" s="2221"/>
      <c r="BG344" s="4633"/>
    </row>
    <row customHeight="1" ht="11.25">
      <c r="A345" s="1564" t="s">
        <v>989</v>
      </c>
      <c r="B345" s="1564"/>
      <c r="C345" s="1564"/>
      <c r="D345" s="1558"/>
      <c r="E345" s="1568"/>
      <c r="F345" s="2227"/>
      <c r="G345" s="2228"/>
      <c r="H345" s="2913" t="s">
        <v>1152</v>
      </c>
      <c r="I345" s="2914"/>
      <c r="J345" s="2883"/>
      <c r="K345" s="2915"/>
      <c r="L345" s="2505"/>
      <c r="M345" s="2506"/>
      <c r="N345" s="2906"/>
      <c r="O345" s="2907"/>
      <c r="P345" s="2909"/>
      <c r="Q345" s="7566"/>
      <c r="R345" s="2911"/>
      <c r="S345" s="2912"/>
      <c r="T345" s="2911"/>
      <c r="U345" s="2911"/>
      <c r="V345" s="2911"/>
      <c r="W345" s="2911"/>
      <c r="X345" s="2911"/>
      <c r="Y345" s="2911"/>
      <c r="Z345" s="2226"/>
      <c r="AA345" s="2192">
        <v>1</v>
      </c>
      <c r="AB345" s="1577" t="s">
        <v>1063</v>
      </c>
      <c r="AC345" s="1567">
        <v>4773.45912</v>
      </c>
      <c r="AD345" s="1577" t="str">
        <f>AB345</f>
        <v>  За счет платы за технологическое присоединение</v>
      </c>
      <c r="AE345" s="1567"/>
      <c r="AF345" s="2904"/>
      <c r="AG345" s="2905"/>
      <c r="AH345" s="2905"/>
      <c r="AI345" s="2904"/>
      <c r="AJ345" s="2905"/>
      <c r="AK345" s="2905"/>
      <c r="AL345" s="2386"/>
      <c r="AM345" s="2221"/>
      <c r="AN345" s="2221"/>
      <c r="AO345" s="2221"/>
      <c r="AP345" s="2221"/>
      <c r="AQ345" s="2221"/>
      <c r="AR345" s="2221"/>
      <c r="AS345" s="2221"/>
      <c r="AT345" s="2221"/>
      <c r="AU345" s="2221"/>
      <c r="AV345" s="2221"/>
      <c r="AW345" s="2221"/>
      <c r="AX345" s="2221"/>
      <c r="AY345" s="2221"/>
      <c r="AZ345" s="2221"/>
      <c r="BA345" s="2221"/>
      <c r="BB345" s="2221"/>
      <c r="BC345" s="2221"/>
      <c r="BD345" s="2221"/>
      <c r="BE345" s="2221"/>
      <c r="BF345" s="2221"/>
      <c r="BG345" s="4633"/>
    </row>
    <row customHeight="1" ht="11.25">
      <c r="A346" s="1564" t="s">
        <v>989</v>
      </c>
      <c r="B346" s="1564"/>
      <c r="C346" s="1564"/>
      <c r="D346" s="1558"/>
      <c r="E346" s="1568"/>
      <c r="F346" s="2228"/>
      <c r="G346" s="2228"/>
      <c r="H346" s="2228"/>
      <c r="I346" s="2228"/>
      <c r="J346" s="2228"/>
      <c r="K346" s="2228"/>
      <c r="L346" s="2228"/>
      <c r="M346" s="2228"/>
      <c r="N346" s="2228"/>
      <c r="O346" s="2228"/>
      <c r="P346" s="2228"/>
      <c r="Q346" s="2228"/>
      <c r="R346" s="2228"/>
      <c r="S346" s="2228"/>
      <c r="T346" s="2228"/>
      <c r="U346" s="2228"/>
      <c r="V346" s="2228"/>
      <c r="W346" s="2228"/>
      <c r="X346" s="2228"/>
      <c r="Y346" s="2228"/>
      <c r="Z346" s="7559" t="s">
        <v>684</v>
      </c>
      <c r="AA346" s="2212" t="s">
        <v>107</v>
      </c>
      <c r="AB346" s="1577" t="s">
        <v>1035</v>
      </c>
      <c r="AC346" s="1567">
        <v>954.691824</v>
      </c>
      <c r="AD346" s="1577" t="str">
        <f>AB346</f>
        <v>  Прочие собственные средства</v>
      </c>
      <c r="AE346" s="1567"/>
      <c r="AF346" s="2229"/>
      <c r="AG346" s="2157"/>
      <c r="AH346" s="2157"/>
      <c r="AI346" s="2229"/>
      <c r="AJ346" s="2157"/>
      <c r="AK346" s="2385"/>
      <c r="AL346" s="2386"/>
      <c r="AM346" s="2221"/>
      <c r="AN346" s="2221"/>
      <c r="AO346" s="2221"/>
      <c r="AP346" s="2221"/>
      <c r="AQ346" s="2221"/>
      <c r="AR346" s="2221"/>
      <c r="AS346" s="2221"/>
      <c r="AT346" s="2221"/>
      <c r="AU346" s="2221"/>
      <c r="AV346" s="2221"/>
      <c r="AW346" s="2221"/>
      <c r="AX346" s="2221"/>
      <c r="AY346" s="2221"/>
      <c r="AZ346" s="2221"/>
      <c r="BA346" s="2221"/>
      <c r="BB346" s="2221"/>
      <c r="BC346" s="2221"/>
      <c r="BD346" s="2221"/>
      <c r="BE346" s="2221"/>
      <c r="BF346" s="2221"/>
      <c r="BG346" s="7564"/>
    </row>
    <row customHeight="1" ht="11.25">
      <c r="A347" s="1564" t="s">
        <v>989</v>
      </c>
      <c r="B347" s="1564"/>
      <c r="C347" s="1564"/>
      <c r="D347" s="1558"/>
      <c r="E347" s="1568"/>
      <c r="F347" s="2227"/>
      <c r="G347" s="2228"/>
      <c r="H347" s="2913" t="s">
        <v>1152</v>
      </c>
      <c r="I347" s="2914"/>
      <c r="J347" s="2883"/>
      <c r="K347" s="2915"/>
      <c r="L347" s="2505"/>
      <c r="M347" s="2506"/>
      <c r="N347" s="2906"/>
      <c r="O347" s="2907"/>
      <c r="P347" s="2910"/>
      <c r="Q347" s="7566"/>
      <c r="R347" s="2911"/>
      <c r="S347" s="2912"/>
      <c r="T347" s="2911"/>
      <c r="U347" s="2911"/>
      <c r="V347" s="2911"/>
      <c r="W347" s="2911"/>
      <c r="X347" s="2911"/>
      <c r="Y347" s="2911"/>
      <c r="Z347" s="1573"/>
      <c r="AA347" s="1574"/>
      <c r="AB347" s="1639" t="s">
        <v>1036</v>
      </c>
      <c r="AC347" s="1578"/>
      <c r="AD347" s="1578"/>
      <c r="AE347" s="1580"/>
      <c r="AF347" s="2904"/>
      <c r="AG347" s="2905"/>
      <c r="AH347" s="2905"/>
      <c r="AI347" s="2904"/>
      <c r="AJ347" s="2905"/>
      <c r="AK347" s="2905"/>
      <c r="AL347" s="2386"/>
      <c r="AM347" s="2221"/>
      <c r="AN347" s="2221"/>
      <c r="AO347" s="2221"/>
      <c r="AP347" s="2221"/>
      <c r="AQ347" s="2221"/>
      <c r="AR347" s="2221"/>
      <c r="AS347" s="2221"/>
      <c r="AT347" s="2221"/>
      <c r="AU347" s="2221"/>
      <c r="AV347" s="2221"/>
      <c r="AW347" s="2221"/>
      <c r="AX347" s="2221"/>
      <c r="AY347" s="2221"/>
      <c r="AZ347" s="2221"/>
      <c r="BA347" s="2221"/>
      <c r="BB347" s="2221"/>
      <c r="BC347" s="2221"/>
      <c r="BD347" s="2221"/>
      <c r="BE347" s="2221"/>
      <c r="BF347" s="2221"/>
      <c r="BG347" s="4633"/>
    </row>
    <row customHeight="1" ht="21">
      <c r="A348" s="1564" t="s">
        <v>989</v>
      </c>
      <c r="B348" s="1564"/>
      <c r="C348" s="1564"/>
      <c r="D348" s="1558"/>
      <c r="E348" s="1568"/>
      <c r="F348" s="2227"/>
      <c r="G348" s="2228"/>
      <c r="H348" s="2913" t="s">
        <v>1152</v>
      </c>
      <c r="I348" s="2914"/>
      <c r="J348" s="2883"/>
      <c r="K348" s="2915"/>
      <c r="L348" s="2505"/>
      <c r="M348" s="2506"/>
      <c r="N348" s="1573"/>
      <c r="O348" s="1574"/>
      <c r="P348" s="1566" t="s">
        <v>1037</v>
      </c>
      <c r="Q348" s="1574"/>
      <c r="R348" s="1574"/>
      <c r="S348" s="1574"/>
      <c r="T348" s="1574"/>
      <c r="U348" s="1574"/>
      <c r="V348" s="1574"/>
      <c r="W348" s="1574"/>
      <c r="X348" s="1574"/>
      <c r="Y348" s="1574"/>
      <c r="Z348" s="1574"/>
      <c r="AA348" s="1574"/>
      <c r="AB348" s="1574"/>
      <c r="AC348" s="1574"/>
      <c r="AD348" s="1574"/>
      <c r="AE348" s="1581"/>
      <c r="AF348" s="2904"/>
      <c r="AG348" s="2905"/>
      <c r="AH348" s="2905"/>
      <c r="AI348" s="2904"/>
      <c r="AJ348" s="2905"/>
      <c r="AK348" s="2905"/>
      <c r="AL348" s="2386"/>
      <c r="AM348" s="2221"/>
      <c r="AN348" s="2221"/>
      <c r="AO348" s="2221"/>
      <c r="AP348" s="2221"/>
      <c r="AQ348" s="2221"/>
      <c r="AR348" s="2221"/>
      <c r="AS348" s="2221"/>
      <c r="AT348" s="2221"/>
      <c r="AU348" s="2221"/>
      <c r="AV348" s="2221"/>
      <c r="AW348" s="2221"/>
      <c r="AX348" s="2221"/>
      <c r="AY348" s="2221"/>
      <c r="AZ348" s="2221"/>
      <c r="BA348" s="2221"/>
      <c r="BB348" s="2221"/>
      <c r="BC348" s="2221"/>
      <c r="BD348" s="2221"/>
      <c r="BE348" s="2221"/>
      <c r="BF348" s="2221"/>
      <c r="BG348" s="4633"/>
    </row>
    <row customHeight="1" ht="12">
      <c r="A349" s="1564" t="s">
        <v>989</v>
      </c>
      <c r="B349" s="1564"/>
      <c r="C349" s="1564"/>
      <c r="D349" s="1558"/>
      <c r="E349" s="1568"/>
      <c r="F349" s="2935"/>
      <c r="G349" s="1588"/>
      <c r="H349" s="1588"/>
      <c r="I349" s="2933" t="s">
        <v>1156</v>
      </c>
      <c r="J349" s="2933"/>
      <c r="K349" s="2933"/>
      <c r="L349" s="1571"/>
      <c r="M349" s="1571"/>
      <c r="N349" s="1572"/>
      <c r="O349" s="1572"/>
      <c r="P349" s="1572"/>
      <c r="Q349" s="1572"/>
      <c r="R349" s="1572"/>
      <c r="S349" s="1572"/>
      <c r="T349" s="1572"/>
      <c r="U349" s="1572"/>
      <c r="V349" s="1572"/>
      <c r="W349" s="1572"/>
      <c r="X349" s="1572"/>
      <c r="Y349" s="1572"/>
      <c r="Z349" s="1572"/>
      <c r="AA349" s="1572"/>
      <c r="AB349" s="1572"/>
      <c r="AC349" s="1572"/>
      <c r="AD349" s="1572"/>
      <c r="AE349" s="1572"/>
      <c r="AF349" s="1572"/>
      <c r="AG349" s="1571"/>
      <c r="AH349" s="1571"/>
      <c r="AI349" s="1572"/>
      <c r="AJ349" s="1571"/>
      <c r="AK349" s="1572"/>
      <c r="AL349" s="2386"/>
      <c r="AM349" s="2221"/>
      <c r="AN349" s="2221"/>
      <c r="AO349" s="2221"/>
      <c r="AP349" s="2221"/>
      <c r="AQ349" s="2221"/>
      <c r="AR349" s="2221"/>
      <c r="AS349" s="2221"/>
      <c r="AT349" s="2221"/>
      <c r="AU349" s="2221"/>
      <c r="AV349" s="2221"/>
      <c r="AW349" s="2221"/>
      <c r="AX349" s="2221"/>
      <c r="AY349" s="2221"/>
      <c r="AZ349" s="2221"/>
      <c r="BA349" s="2221"/>
      <c r="BB349" s="2221"/>
      <c r="BC349" s="2221"/>
      <c r="BD349" s="2221"/>
      <c r="BE349" s="2221"/>
      <c r="BF349" s="2221"/>
      <c r="BG349" s="4633"/>
    </row>
    <row customHeight="1" ht="0.75">
      <c r="A350" s="1564" t="s">
        <v>989</v>
      </c>
      <c r="B350" s="1564"/>
      <c r="C350" s="1564"/>
      <c r="D350" s="1558"/>
      <c r="E350" s="1568"/>
      <c r="F350" s="2934">
        <v>2025</v>
      </c>
      <c r="G350" s="2913"/>
      <c r="H350" s="2938" t="s">
        <v>371</v>
      </c>
      <c r="I350" s="2939"/>
      <c r="J350" s="2940"/>
      <c r="K350" s="2940"/>
      <c r="L350" s="2932"/>
      <c r="M350" s="2666"/>
      <c r="N350" s="2434"/>
      <c r="O350" s="2433"/>
      <c r="P350" s="2434"/>
      <c r="Q350" s="2434"/>
      <c r="R350" s="2434"/>
      <c r="S350" s="2434"/>
      <c r="T350" s="2434"/>
      <c r="U350" s="2434"/>
      <c r="V350" s="2434"/>
      <c r="W350" s="2434"/>
      <c r="X350" s="2434"/>
      <c r="Y350" s="2434"/>
      <c r="Z350" s="2434"/>
      <c r="AA350" s="2434"/>
      <c r="AB350" s="2434"/>
      <c r="AC350" s="2434"/>
      <c r="AD350" s="2434"/>
      <c r="AE350" s="2434"/>
      <c r="AF350" s="2936"/>
      <c r="AG350" s="2932"/>
      <c r="AH350" s="2932"/>
      <c r="AI350" s="2936"/>
      <c r="AJ350" s="2932"/>
      <c r="AK350" s="2932"/>
      <c r="AL350" s="2386"/>
      <c r="AM350" s="2221"/>
      <c r="AN350" s="2221"/>
      <c r="AO350" s="2221"/>
      <c r="AP350" s="2221"/>
      <c r="AQ350" s="2221"/>
      <c r="AR350" s="2221"/>
      <c r="AS350" s="2221"/>
      <c r="AT350" s="2221"/>
      <c r="AU350" s="2221"/>
      <c r="AV350" s="2221"/>
      <c r="AW350" s="2221"/>
      <c r="AX350" s="2221"/>
      <c r="AY350" s="2221"/>
      <c r="AZ350" s="2221"/>
      <c r="BA350" s="2221"/>
      <c r="BB350" s="2221"/>
      <c r="BC350" s="2221"/>
      <c r="BD350" s="2221"/>
      <c r="BE350" s="2221"/>
      <c r="BF350" s="2221"/>
      <c r="BG350" s="4633"/>
    </row>
    <row customHeight="1" ht="0.75">
      <c r="A351" s="1564" t="s">
        <v>989</v>
      </c>
      <c r="B351" s="1564"/>
      <c r="C351" s="1564"/>
      <c r="D351" s="1558"/>
      <c r="E351" s="1568"/>
      <c r="F351" s="2934"/>
      <c r="G351" s="2913"/>
      <c r="H351" s="2938"/>
      <c r="I351" s="2939"/>
      <c r="J351" s="2940"/>
      <c r="K351" s="2940"/>
      <c r="L351" s="2932"/>
      <c r="M351" s="2666"/>
      <c r="N351" s="2941"/>
      <c r="O351" s="2942"/>
      <c r="P351" s="2986"/>
      <c r="Q351" s="2937"/>
      <c r="R351" s="2937"/>
      <c r="S351" s="2937"/>
      <c r="T351" s="2937"/>
      <c r="U351" s="2937"/>
      <c r="V351" s="2937"/>
      <c r="W351" s="2937"/>
      <c r="X351" s="2937"/>
      <c r="Y351" s="2937"/>
      <c r="Z351" s="2435"/>
      <c r="AA351" s="2436"/>
      <c r="AB351" s="2436"/>
      <c r="AC351" s="2437"/>
      <c r="AD351" s="2437"/>
      <c r="AE351" s="2438"/>
      <c r="AF351" s="2936"/>
      <c r="AG351" s="2932"/>
      <c r="AH351" s="2932"/>
      <c r="AI351" s="2936"/>
      <c r="AJ351" s="2932"/>
      <c r="AK351" s="2932"/>
      <c r="AL351" s="2386"/>
      <c r="AM351" s="2221"/>
      <c r="AN351" s="2221"/>
      <c r="AO351" s="2221"/>
      <c r="AP351" s="2221"/>
      <c r="AQ351" s="2221"/>
      <c r="AR351" s="2221"/>
      <c r="AS351" s="2221"/>
      <c r="AT351" s="2221"/>
      <c r="AU351" s="2221"/>
      <c r="AV351" s="2221"/>
      <c r="AW351" s="2221"/>
      <c r="AX351" s="2221"/>
      <c r="AY351" s="2221"/>
      <c r="AZ351" s="2221"/>
      <c r="BA351" s="2221"/>
      <c r="BB351" s="2221"/>
      <c r="BC351" s="2221"/>
      <c r="BD351" s="2221"/>
      <c r="BE351" s="2221"/>
      <c r="BF351" s="2221"/>
      <c r="BG351" s="4633"/>
    </row>
    <row customHeight="1" ht="0.75">
      <c r="A352" s="1564" t="s">
        <v>989</v>
      </c>
      <c r="B352" s="1564"/>
      <c r="C352" s="1564"/>
      <c r="D352" s="1558"/>
      <c r="E352" s="1568"/>
      <c r="F352" s="2934"/>
      <c r="G352" s="2913"/>
      <c r="H352" s="2938"/>
      <c r="I352" s="2939"/>
      <c r="J352" s="2940"/>
      <c r="K352" s="2940"/>
      <c r="L352" s="2932"/>
      <c r="M352" s="2666"/>
      <c r="N352" s="2941"/>
      <c r="O352" s="2942"/>
      <c r="P352" s="2987"/>
      <c r="Q352" s="2937"/>
      <c r="R352" s="2937"/>
      <c r="S352" s="2937"/>
      <c r="T352" s="2937"/>
      <c r="U352" s="2937"/>
      <c r="V352" s="2937"/>
      <c r="W352" s="2937"/>
      <c r="X352" s="2937"/>
      <c r="Y352" s="2937"/>
      <c r="Z352" s="2439"/>
      <c r="AA352" s="2440"/>
      <c r="AB352" s="2441"/>
      <c r="AC352" s="2442"/>
      <c r="AD352" s="2441"/>
      <c r="AE352" s="2442"/>
      <c r="AF352" s="2936"/>
      <c r="AG352" s="2932"/>
      <c r="AH352" s="2932"/>
      <c r="AI352" s="2936"/>
      <c r="AJ352" s="2932"/>
      <c r="AK352" s="2932"/>
      <c r="AL352" s="2386"/>
      <c r="AM352" s="2221"/>
      <c r="AN352" s="2221"/>
      <c r="AO352" s="2221"/>
      <c r="AP352" s="2221"/>
      <c r="AQ352" s="2221"/>
      <c r="AR352" s="2221"/>
      <c r="AS352" s="2221"/>
      <c r="AT352" s="2221"/>
      <c r="AU352" s="2221"/>
      <c r="AV352" s="2221"/>
      <c r="AW352" s="2221"/>
      <c r="AX352" s="2221"/>
      <c r="AY352" s="2221"/>
      <c r="AZ352" s="2221"/>
      <c r="BA352" s="2221"/>
      <c r="BB352" s="2221"/>
      <c r="BC352" s="2221"/>
      <c r="BD352" s="2221"/>
      <c r="BE352" s="2221"/>
      <c r="BF352" s="2221"/>
      <c r="BG352" s="4633"/>
    </row>
    <row customHeight="1" ht="0.75">
      <c r="A353" s="1564" t="s">
        <v>989</v>
      </c>
      <c r="B353" s="1564"/>
      <c r="C353" s="1564"/>
      <c r="D353" s="1558"/>
      <c r="E353" s="1568"/>
      <c r="F353" s="2934"/>
      <c r="G353" s="2913"/>
      <c r="H353" s="2938"/>
      <c r="I353" s="2939"/>
      <c r="J353" s="2940"/>
      <c r="K353" s="2940"/>
      <c r="L353" s="2932"/>
      <c r="M353" s="2666"/>
      <c r="N353" s="2941"/>
      <c r="O353" s="2942"/>
      <c r="P353" s="2988"/>
      <c r="Q353" s="2937"/>
      <c r="R353" s="2937"/>
      <c r="S353" s="2937"/>
      <c r="T353" s="2937"/>
      <c r="U353" s="2937"/>
      <c r="V353" s="2937"/>
      <c r="W353" s="2937"/>
      <c r="X353" s="2937"/>
      <c r="Y353" s="2937"/>
      <c r="Z353" s="2435"/>
      <c r="AA353" s="2436"/>
      <c r="AB353" s="2443"/>
      <c r="AC353" s="2437"/>
      <c r="AD353" s="2437"/>
      <c r="AE353" s="2444"/>
      <c r="AF353" s="2936"/>
      <c r="AG353" s="2932"/>
      <c r="AH353" s="2932"/>
      <c r="AI353" s="2936"/>
      <c r="AJ353" s="2932"/>
      <c r="AK353" s="2932"/>
      <c r="AL353" s="2386"/>
      <c r="AM353" s="2221"/>
      <c r="AN353" s="2221"/>
      <c r="AO353" s="2221"/>
      <c r="AP353" s="2221"/>
      <c r="AQ353" s="2221"/>
      <c r="AR353" s="2221"/>
      <c r="AS353" s="2221"/>
      <c r="AT353" s="2221"/>
      <c r="AU353" s="2221"/>
      <c r="AV353" s="2221"/>
      <c r="AW353" s="2221"/>
      <c r="AX353" s="2221"/>
      <c r="AY353" s="2221"/>
      <c r="AZ353" s="2221"/>
      <c r="BA353" s="2221"/>
      <c r="BB353" s="2221"/>
      <c r="BC353" s="2221"/>
      <c r="BD353" s="2221"/>
      <c r="BE353" s="2221"/>
      <c r="BF353" s="2221"/>
      <c r="BG353" s="4633"/>
    </row>
    <row customHeight="1" ht="0.75">
      <c r="A354" s="1564" t="s">
        <v>989</v>
      </c>
      <c r="B354" s="1564"/>
      <c r="C354" s="1564"/>
      <c r="D354" s="1558"/>
      <c r="E354" s="1568"/>
      <c r="F354" s="2934"/>
      <c r="G354" s="2913"/>
      <c r="H354" s="2938"/>
      <c r="I354" s="2939"/>
      <c r="J354" s="2940"/>
      <c r="K354" s="2940"/>
      <c r="L354" s="2932"/>
      <c r="M354" s="2666"/>
      <c r="N354" s="2436"/>
      <c r="O354" s="2436"/>
      <c r="P354" s="2443"/>
      <c r="Q354" s="2436"/>
      <c r="R354" s="2436"/>
      <c r="S354" s="2436"/>
      <c r="T354" s="2436"/>
      <c r="U354" s="2436"/>
      <c r="V354" s="2436"/>
      <c r="W354" s="2436"/>
      <c r="X354" s="2436"/>
      <c r="Y354" s="2436"/>
      <c r="Z354" s="2436"/>
      <c r="AA354" s="2436"/>
      <c r="AB354" s="2436"/>
      <c r="AC354" s="2436"/>
      <c r="AD354" s="2436"/>
      <c r="AE354" s="2445"/>
      <c r="AF354" s="2936"/>
      <c r="AG354" s="2932"/>
      <c r="AH354" s="2932"/>
      <c r="AI354" s="2936"/>
      <c r="AJ354" s="2932"/>
      <c r="AK354" s="2932"/>
      <c r="AL354" s="2386"/>
      <c r="AM354" s="2221"/>
      <c r="AN354" s="2221"/>
      <c r="AO354" s="2221"/>
      <c r="AP354" s="2221"/>
      <c r="AQ354" s="2221"/>
      <c r="AR354" s="2221"/>
      <c r="AS354" s="2221"/>
      <c r="AT354" s="2221"/>
      <c r="AU354" s="2221"/>
      <c r="AV354" s="2221"/>
      <c r="AW354" s="2221"/>
      <c r="AX354" s="2221"/>
      <c r="AY354" s="2221"/>
      <c r="AZ354" s="2221"/>
      <c r="BA354" s="2221"/>
      <c r="BB354" s="2221"/>
      <c r="BC354" s="2221"/>
      <c r="BD354" s="2221"/>
      <c r="BE354" s="2221"/>
      <c r="BF354" s="2221"/>
      <c r="BG354" s="4633"/>
    </row>
    <row customHeight="1" ht="11.25">
      <c r="A355" s="1564" t="s">
        <v>989</v>
      </c>
      <c r="B355" s="1564" t="s">
        <v>1021</v>
      </c>
      <c r="C355" s="1564"/>
      <c r="D355" s="1558"/>
      <c r="E355" s="1568"/>
      <c r="F355" s="2227"/>
      <c r="G355" s="4617" t="s">
        <v>684</v>
      </c>
      <c r="H355" s="2913" t="s">
        <v>106</v>
      </c>
      <c r="I355" s="2914" t="s">
        <v>1022</v>
      </c>
      <c r="J355" s="2883" t="s">
        <v>1038</v>
      </c>
      <c r="K355" s="2915" t="s">
        <v>1024</v>
      </c>
      <c r="L355" s="2505" t="s">
        <v>19</v>
      </c>
      <c r="M355" s="2506"/>
      <c r="N355" s="2384"/>
      <c r="O355" s="1575" t="s">
        <v>371</v>
      </c>
      <c r="P355" s="1576"/>
      <c r="Q355" s="1576"/>
      <c r="R355" s="1576"/>
      <c r="S355" s="1576"/>
      <c r="T355" s="1576"/>
      <c r="U355" s="1576"/>
      <c r="V355" s="1576"/>
      <c r="W355" s="1576"/>
      <c r="X355" s="1576"/>
      <c r="Y355" s="1576"/>
      <c r="Z355" s="1576"/>
      <c r="AA355" s="1576"/>
      <c r="AB355" s="1576"/>
      <c r="AC355" s="1576"/>
      <c r="AD355" s="1576"/>
      <c r="AE355" s="1576"/>
      <c r="AF355" s="2904">
        <v>4</v>
      </c>
      <c r="AG355" s="2905" t="s">
        <v>1025</v>
      </c>
      <c r="AH355" s="2905" t="s">
        <v>1026</v>
      </c>
      <c r="AI355" s="2904"/>
      <c r="AJ355" s="2905"/>
      <c r="AK355" s="2905"/>
      <c r="AL355" s="2386"/>
      <c r="AM355" s="2221"/>
      <c r="AN355" s="2221"/>
      <c r="AO355" s="2221"/>
      <c r="AP355" s="2221"/>
      <c r="AQ355" s="2221"/>
      <c r="AR355" s="2221"/>
      <c r="AS355" s="2221"/>
      <c r="AT355" s="2221"/>
      <c r="AU355" s="2221"/>
      <c r="AV355" s="2221"/>
      <c r="AW355" s="2221"/>
      <c r="AX355" s="2221"/>
      <c r="AY355" s="2221"/>
      <c r="AZ355" s="2221"/>
      <c r="BA355" s="2221"/>
      <c r="BB355" s="2221"/>
      <c r="BC355" s="2221"/>
      <c r="BD355" s="2221"/>
      <c r="BE355" s="2221"/>
      <c r="BF355" s="2221"/>
      <c r="BG355" s="4633"/>
    </row>
    <row customHeight="1" ht="11.25">
      <c r="A356" s="1564" t="s">
        <v>989</v>
      </c>
      <c r="B356" s="1564"/>
      <c r="C356" s="1564"/>
      <c r="D356" s="1558"/>
      <c r="E356" s="1568"/>
      <c r="F356" s="2227"/>
      <c r="G356" s="2228"/>
      <c r="H356" s="2913" t="s">
        <v>371</v>
      </c>
      <c r="I356" s="2914"/>
      <c r="J356" s="2883"/>
      <c r="K356" s="2915"/>
      <c r="L356" s="2505"/>
      <c r="M356" s="2506"/>
      <c r="N356" s="2906"/>
      <c r="O356" s="2907">
        <v>1</v>
      </c>
      <c r="P356" s="2908" t="s">
        <v>65</v>
      </c>
      <c r="Q356" s="7566" t="s">
        <v>1027</v>
      </c>
      <c r="R356" s="7567" t="s">
        <v>1028</v>
      </c>
      <c r="S356" s="7567" t="s">
        <v>1029</v>
      </c>
      <c r="T356" s="7567" t="s">
        <v>1029</v>
      </c>
      <c r="U356" s="7567" t="s">
        <v>1030</v>
      </c>
      <c r="V356" s="7567" t="s">
        <v>1031</v>
      </c>
      <c r="W356" s="7567" t="s">
        <v>1032</v>
      </c>
      <c r="X356" s="7567" t="s">
        <v>1033</v>
      </c>
      <c r="Y356" s="7567" t="s">
        <v>1034</v>
      </c>
      <c r="Z356" s="1573"/>
      <c r="AA356" s="1574"/>
      <c r="AB356" s="1574"/>
      <c r="AC356" s="1578"/>
      <c r="AD356" s="1578"/>
      <c r="AE356" s="1579"/>
      <c r="AF356" s="2904"/>
      <c r="AG356" s="2905"/>
      <c r="AH356" s="2905"/>
      <c r="AI356" s="2904"/>
      <c r="AJ356" s="2905"/>
      <c r="AK356" s="2905"/>
      <c r="AL356" s="2386"/>
      <c r="AM356" s="2221"/>
      <c r="AN356" s="2221"/>
      <c r="AO356" s="2221"/>
      <c r="AP356" s="2221"/>
      <c r="AQ356" s="2221"/>
      <c r="AR356" s="2221"/>
      <c r="AS356" s="2221"/>
      <c r="AT356" s="2221"/>
      <c r="AU356" s="2221"/>
      <c r="AV356" s="2221"/>
      <c r="AW356" s="2221"/>
      <c r="AX356" s="2221"/>
      <c r="AY356" s="2221"/>
      <c r="AZ356" s="2221"/>
      <c r="BA356" s="2221"/>
      <c r="BB356" s="2221"/>
      <c r="BC356" s="2221"/>
      <c r="BD356" s="2221"/>
      <c r="BE356" s="2221"/>
      <c r="BF356" s="2221"/>
      <c r="BG356" s="4633"/>
    </row>
    <row customHeight="1" ht="11.25">
      <c r="A357" s="1564" t="s">
        <v>989</v>
      </c>
      <c r="B357" s="1564"/>
      <c r="C357" s="1564"/>
      <c r="D357" s="1558"/>
      <c r="E357" s="1568"/>
      <c r="F357" s="2227"/>
      <c r="G357" s="2228"/>
      <c r="H357" s="2913" t="s">
        <v>371</v>
      </c>
      <c r="I357" s="2914"/>
      <c r="J357" s="2883"/>
      <c r="K357" s="2915"/>
      <c r="L357" s="2505"/>
      <c r="M357" s="2506"/>
      <c r="N357" s="2906"/>
      <c r="O357" s="2907"/>
      <c r="P357" s="2909"/>
      <c r="Q357" s="7566"/>
      <c r="R357" s="2911"/>
      <c r="S357" s="2912"/>
      <c r="T357" s="2911"/>
      <c r="U357" s="2911"/>
      <c r="V357" s="2911"/>
      <c r="W357" s="2911"/>
      <c r="X357" s="2911"/>
      <c r="Y357" s="2911"/>
      <c r="Z357" s="2226"/>
      <c r="AA357" s="2192">
        <v>1</v>
      </c>
      <c r="AB357" s="1577" t="s">
        <v>1035</v>
      </c>
      <c r="AC357" s="1567">
        <v>82113.87682</v>
      </c>
      <c r="AD357" s="1577" t="str">
        <f>AB357</f>
        <v>  Прочие собственные средства</v>
      </c>
      <c r="AE357" s="1567"/>
      <c r="AF357" s="2904"/>
      <c r="AG357" s="2905"/>
      <c r="AH357" s="2905"/>
      <c r="AI357" s="2904"/>
      <c r="AJ357" s="2905"/>
      <c r="AK357" s="2905"/>
      <c r="AL357" s="2386"/>
      <c r="AM357" s="2221"/>
      <c r="AN357" s="2221"/>
      <c r="AO357" s="2221"/>
      <c r="AP357" s="2221"/>
      <c r="AQ357" s="2221"/>
      <c r="AR357" s="2221"/>
      <c r="AS357" s="2221"/>
      <c r="AT357" s="2221"/>
      <c r="AU357" s="2221"/>
      <c r="AV357" s="2221"/>
      <c r="AW357" s="2221"/>
      <c r="AX357" s="2221"/>
      <c r="AY357" s="2221"/>
      <c r="AZ357" s="2221"/>
      <c r="BA357" s="2221"/>
      <c r="BB357" s="2221"/>
      <c r="BC357" s="2221"/>
      <c r="BD357" s="2221"/>
      <c r="BE357" s="2221"/>
      <c r="BF357" s="2221"/>
      <c r="BG357" s="4633"/>
    </row>
    <row customHeight="1" ht="11.25">
      <c r="A358" s="1564" t="s">
        <v>989</v>
      </c>
      <c r="B358" s="1564"/>
      <c r="C358" s="1564"/>
      <c r="D358" s="1558"/>
      <c r="E358" s="1568"/>
      <c r="F358" s="2227"/>
      <c r="G358" s="2228"/>
      <c r="H358" s="2913" t="s">
        <v>371</v>
      </c>
      <c r="I358" s="2914"/>
      <c r="J358" s="2883"/>
      <c r="K358" s="2915"/>
      <c r="L358" s="2505"/>
      <c r="M358" s="2506"/>
      <c r="N358" s="2906"/>
      <c r="O358" s="2907"/>
      <c r="P358" s="2910"/>
      <c r="Q358" s="7566"/>
      <c r="R358" s="2911"/>
      <c r="S358" s="2912"/>
      <c r="T358" s="2911"/>
      <c r="U358" s="2911"/>
      <c r="V358" s="2911"/>
      <c r="W358" s="2911"/>
      <c r="X358" s="2911"/>
      <c r="Y358" s="2911"/>
      <c r="Z358" s="1573"/>
      <c r="AA358" s="1574"/>
      <c r="AB358" s="1639" t="s">
        <v>1036</v>
      </c>
      <c r="AC358" s="1578"/>
      <c r="AD358" s="1578"/>
      <c r="AE358" s="1580"/>
      <c r="AF358" s="2904"/>
      <c r="AG358" s="2905"/>
      <c r="AH358" s="2905"/>
      <c r="AI358" s="2904"/>
      <c r="AJ358" s="2905"/>
      <c r="AK358" s="2905"/>
      <c r="AL358" s="2386"/>
      <c r="AM358" s="2221"/>
      <c r="AN358" s="2221"/>
      <c r="AO358" s="2221"/>
      <c r="AP358" s="2221"/>
      <c r="AQ358" s="2221"/>
      <c r="AR358" s="2221"/>
      <c r="AS358" s="2221"/>
      <c r="AT358" s="2221"/>
      <c r="AU358" s="2221"/>
      <c r="AV358" s="2221"/>
      <c r="AW358" s="2221"/>
      <c r="AX358" s="2221"/>
      <c r="AY358" s="2221"/>
      <c r="AZ358" s="2221"/>
      <c r="BA358" s="2221"/>
      <c r="BB358" s="2221"/>
      <c r="BC358" s="2221"/>
      <c r="BD358" s="2221"/>
      <c r="BE358" s="2221"/>
      <c r="BF358" s="2221"/>
      <c r="BG358" s="4633"/>
    </row>
    <row customHeight="1" ht="11.25">
      <c r="A359" s="1564" t="s">
        <v>989</v>
      </c>
      <c r="B359" s="1564"/>
      <c r="C359" s="1564"/>
      <c r="D359" s="1558"/>
      <c r="E359" s="1568"/>
      <c r="F359" s="2227"/>
      <c r="G359" s="2228"/>
      <c r="H359" s="2913" t="s">
        <v>371</v>
      </c>
      <c r="I359" s="2914"/>
      <c r="J359" s="2883"/>
      <c r="K359" s="2915"/>
      <c r="L359" s="2505"/>
      <c r="M359" s="2506"/>
      <c r="N359" s="1573"/>
      <c r="O359" s="1574"/>
      <c r="P359" s="1566" t="s">
        <v>1037</v>
      </c>
      <c r="Q359" s="1574"/>
      <c r="R359" s="1574"/>
      <c r="S359" s="1574"/>
      <c r="T359" s="1574"/>
      <c r="U359" s="1574"/>
      <c r="V359" s="1574"/>
      <c r="W359" s="1574"/>
      <c r="X359" s="1574"/>
      <c r="Y359" s="1574"/>
      <c r="Z359" s="1574"/>
      <c r="AA359" s="1574"/>
      <c r="AB359" s="1574"/>
      <c r="AC359" s="1574"/>
      <c r="AD359" s="1574"/>
      <c r="AE359" s="1581"/>
      <c r="AF359" s="2904"/>
      <c r="AG359" s="2905"/>
      <c r="AH359" s="2905"/>
      <c r="AI359" s="2904"/>
      <c r="AJ359" s="2905"/>
      <c r="AK359" s="2905"/>
      <c r="AL359" s="2386"/>
      <c r="AM359" s="2221"/>
      <c r="AN359" s="2221"/>
      <c r="AO359" s="2221"/>
      <c r="AP359" s="2221"/>
      <c r="AQ359" s="2221"/>
      <c r="AR359" s="2221"/>
      <c r="AS359" s="2221"/>
      <c r="AT359" s="2221"/>
      <c r="AU359" s="2221"/>
      <c r="AV359" s="2221"/>
      <c r="AW359" s="2221"/>
      <c r="AX359" s="2221"/>
      <c r="AY359" s="2221"/>
      <c r="AZ359" s="2221"/>
      <c r="BA359" s="2221"/>
      <c r="BB359" s="2221"/>
      <c r="BC359" s="2221"/>
      <c r="BD359" s="2221"/>
      <c r="BE359" s="2221"/>
      <c r="BF359" s="2221"/>
      <c r="BG359" s="4633"/>
    </row>
    <row customHeight="1" ht="11.25">
      <c r="A360" s="1564" t="s">
        <v>989</v>
      </c>
      <c r="B360" s="1564" t="s">
        <v>1021</v>
      </c>
      <c r="C360" s="1564"/>
      <c r="D360" s="1558"/>
      <c r="E360" s="1568"/>
      <c r="F360" s="2227"/>
      <c r="G360" s="4617" t="s">
        <v>684</v>
      </c>
      <c r="H360" s="2913" t="s">
        <v>107</v>
      </c>
      <c r="I360" s="2914" t="s">
        <v>1022</v>
      </c>
      <c r="J360" s="2883" t="s">
        <v>1038</v>
      </c>
      <c r="K360" s="2915" t="s">
        <v>1039</v>
      </c>
      <c r="L360" s="2505" t="s">
        <v>19</v>
      </c>
      <c r="M360" s="2506"/>
      <c r="N360" s="2384"/>
      <c r="O360" s="1575" t="s">
        <v>371</v>
      </c>
      <c r="P360" s="1576"/>
      <c r="Q360" s="1576"/>
      <c r="R360" s="1576"/>
      <c r="S360" s="1576"/>
      <c r="T360" s="1576"/>
      <c r="U360" s="1576"/>
      <c r="V360" s="1576"/>
      <c r="W360" s="1576"/>
      <c r="X360" s="1576"/>
      <c r="Y360" s="1576"/>
      <c r="Z360" s="1576"/>
      <c r="AA360" s="1576"/>
      <c r="AB360" s="1576"/>
      <c r="AC360" s="1576"/>
      <c r="AD360" s="1576"/>
      <c r="AE360" s="1576"/>
      <c r="AF360" s="2904">
        <v>5</v>
      </c>
      <c r="AG360" s="2905" t="s">
        <v>1025</v>
      </c>
      <c r="AH360" s="2905" t="s">
        <v>1040</v>
      </c>
      <c r="AI360" s="2904"/>
      <c r="AJ360" s="2905"/>
      <c r="AK360" s="2905"/>
      <c r="AL360" s="2386"/>
      <c r="AM360" s="2221"/>
      <c r="AN360" s="2221"/>
      <c r="AO360" s="2221"/>
      <c r="AP360" s="2221"/>
      <c r="AQ360" s="2221"/>
      <c r="AR360" s="2221"/>
      <c r="AS360" s="2221"/>
      <c r="AT360" s="2221"/>
      <c r="AU360" s="2221"/>
      <c r="AV360" s="2221"/>
      <c r="AW360" s="2221"/>
      <c r="AX360" s="2221"/>
      <c r="AY360" s="2221"/>
      <c r="AZ360" s="2221"/>
      <c r="BA360" s="2221"/>
      <c r="BB360" s="2221"/>
      <c r="BC360" s="2221"/>
      <c r="BD360" s="2221"/>
      <c r="BE360" s="2221"/>
      <c r="BF360" s="2221"/>
      <c r="BG360" s="4633"/>
    </row>
    <row customHeight="1" ht="11.25">
      <c r="A361" s="1564" t="s">
        <v>989</v>
      </c>
      <c r="B361" s="1564"/>
      <c r="C361" s="1564"/>
      <c r="D361" s="1558"/>
      <c r="E361" s="1568"/>
      <c r="F361" s="2227"/>
      <c r="G361" s="2228"/>
      <c r="H361" s="2913" t="s">
        <v>106</v>
      </c>
      <c r="I361" s="2914"/>
      <c r="J361" s="2883"/>
      <c r="K361" s="2915"/>
      <c r="L361" s="2505"/>
      <c r="M361" s="2506"/>
      <c r="N361" s="2906"/>
      <c r="O361" s="2907">
        <v>1</v>
      </c>
      <c r="P361" s="2908" t="s">
        <v>65</v>
      </c>
      <c r="Q361" s="7566" t="s">
        <v>1027</v>
      </c>
      <c r="R361" s="7567" t="s">
        <v>1028</v>
      </c>
      <c r="S361" s="7567" t="s">
        <v>1029</v>
      </c>
      <c r="T361" s="7567" t="s">
        <v>1029</v>
      </c>
      <c r="U361" s="7567" t="s">
        <v>1030</v>
      </c>
      <c r="V361" s="7567" t="s">
        <v>1031</v>
      </c>
      <c r="W361" s="7567" t="s">
        <v>1032</v>
      </c>
      <c r="X361" s="7567" t="s">
        <v>1033</v>
      </c>
      <c r="Y361" s="7567" t="s">
        <v>1034</v>
      </c>
      <c r="Z361" s="1573"/>
      <c r="AA361" s="1574"/>
      <c r="AB361" s="1574"/>
      <c r="AC361" s="1578"/>
      <c r="AD361" s="1578"/>
      <c r="AE361" s="1579"/>
      <c r="AF361" s="2904"/>
      <c r="AG361" s="2905"/>
      <c r="AH361" s="2905"/>
      <c r="AI361" s="2904"/>
      <c r="AJ361" s="2905"/>
      <c r="AK361" s="2905"/>
      <c r="AL361" s="2386"/>
      <c r="AM361" s="2221"/>
      <c r="AN361" s="2221"/>
      <c r="AO361" s="2221"/>
      <c r="AP361" s="2221"/>
      <c r="AQ361" s="2221"/>
      <c r="AR361" s="2221"/>
      <c r="AS361" s="2221"/>
      <c r="AT361" s="2221"/>
      <c r="AU361" s="2221"/>
      <c r="AV361" s="2221"/>
      <c r="AW361" s="2221"/>
      <c r="AX361" s="2221"/>
      <c r="AY361" s="2221"/>
      <c r="AZ361" s="2221"/>
      <c r="BA361" s="2221"/>
      <c r="BB361" s="2221"/>
      <c r="BC361" s="2221"/>
      <c r="BD361" s="2221"/>
      <c r="BE361" s="2221"/>
      <c r="BF361" s="2221"/>
      <c r="BG361" s="4633"/>
    </row>
    <row customHeight="1" ht="11.25">
      <c r="A362" s="1564" t="s">
        <v>989</v>
      </c>
      <c r="B362" s="1564"/>
      <c r="C362" s="1564"/>
      <c r="D362" s="1558"/>
      <c r="E362" s="1568"/>
      <c r="F362" s="2227"/>
      <c r="G362" s="2228"/>
      <c r="H362" s="2913" t="s">
        <v>106</v>
      </c>
      <c r="I362" s="2914"/>
      <c r="J362" s="2883"/>
      <c r="K362" s="2915"/>
      <c r="L362" s="2505"/>
      <c r="M362" s="2506"/>
      <c r="N362" s="2906"/>
      <c r="O362" s="2907"/>
      <c r="P362" s="2909"/>
      <c r="Q362" s="7566"/>
      <c r="R362" s="2911"/>
      <c r="S362" s="2912"/>
      <c r="T362" s="2911"/>
      <c r="U362" s="2911"/>
      <c r="V362" s="2911"/>
      <c r="W362" s="2911"/>
      <c r="X362" s="2911"/>
      <c r="Y362" s="2911"/>
      <c r="Z362" s="2226"/>
      <c r="AA362" s="2192">
        <v>1</v>
      </c>
      <c r="AB362" s="1577" t="s">
        <v>1035</v>
      </c>
      <c r="AC362" s="1567">
        <v>54939.84978</v>
      </c>
      <c r="AD362" s="1577" t="str">
        <f>AB362</f>
        <v>  Прочие собственные средства</v>
      </c>
      <c r="AE362" s="1567"/>
      <c r="AF362" s="2904"/>
      <c r="AG362" s="2905"/>
      <c r="AH362" s="2905"/>
      <c r="AI362" s="2904"/>
      <c r="AJ362" s="2905"/>
      <c r="AK362" s="2905"/>
      <c r="AL362" s="2386"/>
      <c r="AM362" s="2221"/>
      <c r="AN362" s="2221"/>
      <c r="AO362" s="2221"/>
      <c r="AP362" s="2221"/>
      <c r="AQ362" s="2221"/>
      <c r="AR362" s="2221"/>
      <c r="AS362" s="2221"/>
      <c r="AT362" s="2221"/>
      <c r="AU362" s="2221"/>
      <c r="AV362" s="2221"/>
      <c r="AW362" s="2221"/>
      <c r="AX362" s="2221"/>
      <c r="AY362" s="2221"/>
      <c r="AZ362" s="2221"/>
      <c r="BA362" s="2221"/>
      <c r="BB362" s="2221"/>
      <c r="BC362" s="2221"/>
      <c r="BD362" s="2221"/>
      <c r="BE362" s="2221"/>
      <c r="BF362" s="2221"/>
      <c r="BG362" s="4633"/>
    </row>
    <row customHeight="1" ht="11.25">
      <c r="A363" s="1564" t="s">
        <v>989</v>
      </c>
      <c r="B363" s="1564"/>
      <c r="C363" s="1564"/>
      <c r="D363" s="1558"/>
      <c r="E363" s="1568"/>
      <c r="F363" s="2227"/>
      <c r="G363" s="2228"/>
      <c r="H363" s="2913" t="s">
        <v>106</v>
      </c>
      <c r="I363" s="2914"/>
      <c r="J363" s="2883"/>
      <c r="K363" s="2915"/>
      <c r="L363" s="2505"/>
      <c r="M363" s="2506"/>
      <c r="N363" s="2906"/>
      <c r="O363" s="2907"/>
      <c r="P363" s="2910"/>
      <c r="Q363" s="7566"/>
      <c r="R363" s="2911"/>
      <c r="S363" s="2912"/>
      <c r="T363" s="2911"/>
      <c r="U363" s="2911"/>
      <c r="V363" s="2911"/>
      <c r="W363" s="2911"/>
      <c r="X363" s="2911"/>
      <c r="Y363" s="2911"/>
      <c r="Z363" s="1573"/>
      <c r="AA363" s="1574"/>
      <c r="AB363" s="1639" t="s">
        <v>1036</v>
      </c>
      <c r="AC363" s="1578"/>
      <c r="AD363" s="1578"/>
      <c r="AE363" s="1580"/>
      <c r="AF363" s="2904"/>
      <c r="AG363" s="2905"/>
      <c r="AH363" s="2905"/>
      <c r="AI363" s="2904"/>
      <c r="AJ363" s="2905"/>
      <c r="AK363" s="2905"/>
      <c r="AL363" s="2386"/>
      <c r="AM363" s="2221"/>
      <c r="AN363" s="2221"/>
      <c r="AO363" s="2221"/>
      <c r="AP363" s="2221"/>
      <c r="AQ363" s="2221"/>
      <c r="AR363" s="2221"/>
      <c r="AS363" s="2221"/>
      <c r="AT363" s="2221"/>
      <c r="AU363" s="2221"/>
      <c r="AV363" s="2221"/>
      <c r="AW363" s="2221"/>
      <c r="AX363" s="2221"/>
      <c r="AY363" s="2221"/>
      <c r="AZ363" s="2221"/>
      <c r="BA363" s="2221"/>
      <c r="BB363" s="2221"/>
      <c r="BC363" s="2221"/>
      <c r="BD363" s="2221"/>
      <c r="BE363" s="2221"/>
      <c r="BF363" s="2221"/>
      <c r="BG363" s="4633"/>
    </row>
    <row customHeight="1" ht="11.25">
      <c r="A364" s="1564" t="s">
        <v>989</v>
      </c>
      <c r="B364" s="1564"/>
      <c r="C364" s="1564"/>
      <c r="D364" s="1558"/>
      <c r="E364" s="1568"/>
      <c r="F364" s="2227"/>
      <c r="G364" s="2228"/>
      <c r="H364" s="2913" t="s">
        <v>106</v>
      </c>
      <c r="I364" s="2914"/>
      <c r="J364" s="2883"/>
      <c r="K364" s="2915"/>
      <c r="L364" s="2505"/>
      <c r="M364" s="2506"/>
      <c r="N364" s="1573"/>
      <c r="O364" s="1574"/>
      <c r="P364" s="1566" t="s">
        <v>1037</v>
      </c>
      <c r="Q364" s="1574"/>
      <c r="R364" s="1574"/>
      <c r="S364" s="1574"/>
      <c r="T364" s="1574"/>
      <c r="U364" s="1574"/>
      <c r="V364" s="1574"/>
      <c r="W364" s="1574"/>
      <c r="X364" s="1574"/>
      <c r="Y364" s="1574"/>
      <c r="Z364" s="1574"/>
      <c r="AA364" s="1574"/>
      <c r="AB364" s="1574"/>
      <c r="AC364" s="1574"/>
      <c r="AD364" s="1574"/>
      <c r="AE364" s="1581"/>
      <c r="AF364" s="2904"/>
      <c r="AG364" s="2905"/>
      <c r="AH364" s="2905"/>
      <c r="AI364" s="2904"/>
      <c r="AJ364" s="2905"/>
      <c r="AK364" s="2905"/>
      <c r="AL364" s="2386"/>
      <c r="AM364" s="2221"/>
      <c r="AN364" s="2221"/>
      <c r="AO364" s="2221"/>
      <c r="AP364" s="2221"/>
      <c r="AQ364" s="2221"/>
      <c r="AR364" s="2221"/>
      <c r="AS364" s="2221"/>
      <c r="AT364" s="2221"/>
      <c r="AU364" s="2221"/>
      <c r="AV364" s="2221"/>
      <c r="AW364" s="2221"/>
      <c r="AX364" s="2221"/>
      <c r="AY364" s="2221"/>
      <c r="AZ364" s="2221"/>
      <c r="BA364" s="2221"/>
      <c r="BB364" s="2221"/>
      <c r="BC364" s="2221"/>
      <c r="BD364" s="2221"/>
      <c r="BE364" s="2221"/>
      <c r="BF364" s="2221"/>
      <c r="BG364" s="4633"/>
    </row>
    <row customHeight="1" ht="11.25">
      <c r="A365" s="1564" t="s">
        <v>989</v>
      </c>
      <c r="B365" s="1564" t="s">
        <v>1021</v>
      </c>
      <c r="C365" s="1564"/>
      <c r="D365" s="1558"/>
      <c r="E365" s="1568"/>
      <c r="F365" s="2227"/>
      <c r="G365" s="4617" t="s">
        <v>684</v>
      </c>
      <c r="H365" s="2913" t="s">
        <v>90</v>
      </c>
      <c r="I365" s="2914" t="s">
        <v>1022</v>
      </c>
      <c r="J365" s="2883" t="s">
        <v>1038</v>
      </c>
      <c r="K365" s="2915" t="s">
        <v>1044</v>
      </c>
      <c r="L365" s="2505" t="s">
        <v>19</v>
      </c>
      <c r="M365" s="2506"/>
      <c r="N365" s="2384"/>
      <c r="O365" s="1575" t="s">
        <v>371</v>
      </c>
      <c r="P365" s="1576"/>
      <c r="Q365" s="1576"/>
      <c r="R365" s="1576"/>
      <c r="S365" s="1576"/>
      <c r="T365" s="1576"/>
      <c r="U365" s="1576"/>
      <c r="V365" s="1576"/>
      <c r="W365" s="1576"/>
      <c r="X365" s="1576"/>
      <c r="Y365" s="1576"/>
      <c r="Z365" s="1576"/>
      <c r="AA365" s="1576"/>
      <c r="AB365" s="1576"/>
      <c r="AC365" s="1576"/>
      <c r="AD365" s="1576"/>
      <c r="AE365" s="1576"/>
      <c r="AF365" s="2904">
        <v>3</v>
      </c>
      <c r="AG365" s="2905" t="s">
        <v>1025</v>
      </c>
      <c r="AH365" s="2905" t="s">
        <v>1045</v>
      </c>
      <c r="AI365" s="2904"/>
      <c r="AJ365" s="2905"/>
      <c r="AK365" s="2905"/>
      <c r="AL365" s="2386"/>
      <c r="AM365" s="2221"/>
      <c r="AN365" s="2221"/>
      <c r="AO365" s="2221"/>
      <c r="AP365" s="2221"/>
      <c r="AQ365" s="2221"/>
      <c r="AR365" s="2221"/>
      <c r="AS365" s="2221"/>
      <c r="AT365" s="2221"/>
      <c r="AU365" s="2221"/>
      <c r="AV365" s="2221"/>
      <c r="AW365" s="2221"/>
      <c r="AX365" s="2221"/>
      <c r="AY365" s="2221"/>
      <c r="AZ365" s="2221"/>
      <c r="BA365" s="2221"/>
      <c r="BB365" s="2221"/>
      <c r="BC365" s="2221"/>
      <c r="BD365" s="2221"/>
      <c r="BE365" s="2221"/>
      <c r="BF365" s="2221"/>
      <c r="BG365" s="4633"/>
    </row>
    <row customHeight="1" ht="11.25">
      <c r="A366" s="1564" t="s">
        <v>989</v>
      </c>
      <c r="B366" s="1564"/>
      <c r="C366" s="1564"/>
      <c r="D366" s="1558"/>
      <c r="E366" s="1568"/>
      <c r="F366" s="2227"/>
      <c r="G366" s="2228"/>
      <c r="H366" s="2913" t="s">
        <v>107</v>
      </c>
      <c r="I366" s="2914"/>
      <c r="J366" s="2883"/>
      <c r="K366" s="2915"/>
      <c r="L366" s="2505"/>
      <c r="M366" s="2506"/>
      <c r="N366" s="2906"/>
      <c r="O366" s="2907">
        <v>1</v>
      </c>
      <c r="P366" s="2908" t="s">
        <v>65</v>
      </c>
      <c r="Q366" s="7566" t="s">
        <v>1027</v>
      </c>
      <c r="R366" s="7567" t="s">
        <v>1028</v>
      </c>
      <c r="S366" s="7567" t="s">
        <v>1029</v>
      </c>
      <c r="T366" s="7567" t="s">
        <v>1029</v>
      </c>
      <c r="U366" s="7567" t="s">
        <v>1030</v>
      </c>
      <c r="V366" s="7567" t="s">
        <v>1031</v>
      </c>
      <c r="W366" s="7567" t="s">
        <v>1032</v>
      </c>
      <c r="X366" s="7567" t="s">
        <v>1033</v>
      </c>
      <c r="Y366" s="7567" t="s">
        <v>1034</v>
      </c>
      <c r="Z366" s="1573"/>
      <c r="AA366" s="1574"/>
      <c r="AB366" s="1574"/>
      <c r="AC366" s="1578"/>
      <c r="AD366" s="1578"/>
      <c r="AE366" s="1579"/>
      <c r="AF366" s="2904"/>
      <c r="AG366" s="2905"/>
      <c r="AH366" s="2905"/>
      <c r="AI366" s="2904"/>
      <c r="AJ366" s="2905"/>
      <c r="AK366" s="2905"/>
      <c r="AL366" s="2386"/>
      <c r="AM366" s="2221"/>
      <c r="AN366" s="2221"/>
      <c r="AO366" s="2221"/>
      <c r="AP366" s="2221"/>
      <c r="AQ366" s="2221"/>
      <c r="AR366" s="2221"/>
      <c r="AS366" s="2221"/>
      <c r="AT366" s="2221"/>
      <c r="AU366" s="2221"/>
      <c r="AV366" s="2221"/>
      <c r="AW366" s="2221"/>
      <c r="AX366" s="2221"/>
      <c r="AY366" s="2221"/>
      <c r="AZ366" s="2221"/>
      <c r="BA366" s="2221"/>
      <c r="BB366" s="2221"/>
      <c r="BC366" s="2221"/>
      <c r="BD366" s="2221"/>
      <c r="BE366" s="2221"/>
      <c r="BF366" s="2221"/>
      <c r="BG366" s="4633"/>
    </row>
    <row customHeight="1" ht="11.25">
      <c r="A367" s="1564" t="s">
        <v>989</v>
      </c>
      <c r="B367" s="1564"/>
      <c r="C367" s="1564"/>
      <c r="D367" s="1558"/>
      <c r="E367" s="1568"/>
      <c r="F367" s="2227"/>
      <c r="G367" s="2228"/>
      <c r="H367" s="2913" t="s">
        <v>107</v>
      </c>
      <c r="I367" s="2914"/>
      <c r="J367" s="2883"/>
      <c r="K367" s="2915"/>
      <c r="L367" s="2505"/>
      <c r="M367" s="2506"/>
      <c r="N367" s="2906"/>
      <c r="O367" s="2907"/>
      <c r="P367" s="2909"/>
      <c r="Q367" s="7566"/>
      <c r="R367" s="2911"/>
      <c r="S367" s="2912"/>
      <c r="T367" s="2911"/>
      <c r="U367" s="2911"/>
      <c r="V367" s="2911"/>
      <c r="W367" s="2911"/>
      <c r="X367" s="2911"/>
      <c r="Y367" s="2911"/>
      <c r="Z367" s="2226"/>
      <c r="AA367" s="2192">
        <v>1</v>
      </c>
      <c r="AB367" s="1577" t="s">
        <v>1046</v>
      </c>
      <c r="AC367" s="1567">
        <v>4794.624</v>
      </c>
      <c r="AD367" s="1577" t="str">
        <f>AB367</f>
        <v>  Кредиты</v>
      </c>
      <c r="AE367" s="1567"/>
      <c r="AF367" s="2904"/>
      <c r="AG367" s="2905"/>
      <c r="AH367" s="2905"/>
      <c r="AI367" s="2904"/>
      <c r="AJ367" s="2905"/>
      <c r="AK367" s="2905"/>
      <c r="AL367" s="2386"/>
      <c r="AM367" s="2221"/>
      <c r="AN367" s="2221"/>
      <c r="AO367" s="2221"/>
      <c r="AP367" s="2221"/>
      <c r="AQ367" s="2221"/>
      <c r="AR367" s="2221"/>
      <c r="AS367" s="2221"/>
      <c r="AT367" s="2221"/>
      <c r="AU367" s="2221"/>
      <c r="AV367" s="2221"/>
      <c r="AW367" s="2221"/>
      <c r="AX367" s="2221"/>
      <c r="AY367" s="2221"/>
      <c r="AZ367" s="2221"/>
      <c r="BA367" s="2221"/>
      <c r="BB367" s="2221"/>
      <c r="BC367" s="2221"/>
      <c r="BD367" s="2221"/>
      <c r="BE367" s="2221"/>
      <c r="BF367" s="2221"/>
      <c r="BG367" s="4633"/>
    </row>
    <row customHeight="1" ht="11.25">
      <c r="A368" s="1564" t="s">
        <v>989</v>
      </c>
      <c r="B368" s="1564"/>
      <c r="C368" s="1564"/>
      <c r="D368" s="1558"/>
      <c r="E368" s="1568"/>
      <c r="F368" s="2227"/>
      <c r="G368" s="2228"/>
      <c r="H368" s="2913" t="s">
        <v>107</v>
      </c>
      <c r="I368" s="2914"/>
      <c r="J368" s="2883"/>
      <c r="K368" s="2915"/>
      <c r="L368" s="2505"/>
      <c r="M368" s="2506"/>
      <c r="N368" s="2906"/>
      <c r="O368" s="2907"/>
      <c r="P368" s="2910"/>
      <c r="Q368" s="7566"/>
      <c r="R368" s="2911"/>
      <c r="S368" s="2912"/>
      <c r="T368" s="2911"/>
      <c r="U368" s="2911"/>
      <c r="V368" s="2911"/>
      <c r="W368" s="2911"/>
      <c r="X368" s="2911"/>
      <c r="Y368" s="2911"/>
      <c r="Z368" s="1573"/>
      <c r="AA368" s="1574"/>
      <c r="AB368" s="1639" t="s">
        <v>1036</v>
      </c>
      <c r="AC368" s="1578"/>
      <c r="AD368" s="1578"/>
      <c r="AE368" s="1580"/>
      <c r="AF368" s="2904"/>
      <c r="AG368" s="2905"/>
      <c r="AH368" s="2905"/>
      <c r="AI368" s="2904"/>
      <c r="AJ368" s="2905"/>
      <c r="AK368" s="2905"/>
      <c r="AL368" s="2386"/>
      <c r="AM368" s="2221"/>
      <c r="AN368" s="2221"/>
      <c r="AO368" s="2221"/>
      <c r="AP368" s="2221"/>
      <c r="AQ368" s="2221"/>
      <c r="AR368" s="2221"/>
      <c r="AS368" s="2221"/>
      <c r="AT368" s="2221"/>
      <c r="AU368" s="2221"/>
      <c r="AV368" s="2221"/>
      <c r="AW368" s="2221"/>
      <c r="AX368" s="2221"/>
      <c r="AY368" s="2221"/>
      <c r="AZ368" s="2221"/>
      <c r="BA368" s="2221"/>
      <c r="BB368" s="2221"/>
      <c r="BC368" s="2221"/>
      <c r="BD368" s="2221"/>
      <c r="BE368" s="2221"/>
      <c r="BF368" s="2221"/>
      <c r="BG368" s="4633"/>
    </row>
    <row customHeight="1" ht="11.25">
      <c r="A369" s="1564" t="s">
        <v>989</v>
      </c>
      <c r="B369" s="1564"/>
      <c r="C369" s="1564"/>
      <c r="D369" s="1558"/>
      <c r="E369" s="1568"/>
      <c r="F369" s="2227"/>
      <c r="G369" s="2228"/>
      <c r="H369" s="2913" t="s">
        <v>107</v>
      </c>
      <c r="I369" s="2914"/>
      <c r="J369" s="2883"/>
      <c r="K369" s="2915"/>
      <c r="L369" s="2505"/>
      <c r="M369" s="2506"/>
      <c r="N369" s="1573"/>
      <c r="O369" s="1574"/>
      <c r="P369" s="1566" t="s">
        <v>1037</v>
      </c>
      <c r="Q369" s="1574"/>
      <c r="R369" s="1574"/>
      <c r="S369" s="1574"/>
      <c r="T369" s="1574"/>
      <c r="U369" s="1574"/>
      <c r="V369" s="1574"/>
      <c r="W369" s="1574"/>
      <c r="X369" s="1574"/>
      <c r="Y369" s="1574"/>
      <c r="Z369" s="1574"/>
      <c r="AA369" s="1574"/>
      <c r="AB369" s="1574"/>
      <c r="AC369" s="1574"/>
      <c r="AD369" s="1574"/>
      <c r="AE369" s="1581"/>
      <c r="AF369" s="2904"/>
      <c r="AG369" s="2905"/>
      <c r="AH369" s="2905"/>
      <c r="AI369" s="2904"/>
      <c r="AJ369" s="2905"/>
      <c r="AK369" s="2905"/>
      <c r="AL369" s="2386"/>
      <c r="AM369" s="2221"/>
      <c r="AN369" s="2221"/>
      <c r="AO369" s="2221"/>
      <c r="AP369" s="2221"/>
      <c r="AQ369" s="2221"/>
      <c r="AR369" s="2221"/>
      <c r="AS369" s="2221"/>
      <c r="AT369" s="2221"/>
      <c r="AU369" s="2221"/>
      <c r="AV369" s="2221"/>
      <c r="AW369" s="2221"/>
      <c r="AX369" s="2221"/>
      <c r="AY369" s="2221"/>
      <c r="AZ369" s="2221"/>
      <c r="BA369" s="2221"/>
      <c r="BB369" s="2221"/>
      <c r="BC369" s="2221"/>
      <c r="BD369" s="2221"/>
      <c r="BE369" s="2221"/>
      <c r="BF369" s="2221"/>
      <c r="BG369" s="4633"/>
    </row>
    <row customHeight="1" ht="11.25">
      <c r="A370" s="1564" t="s">
        <v>989</v>
      </c>
      <c r="B370" s="1564" t="s">
        <v>22</v>
      </c>
      <c r="C370" s="1564"/>
      <c r="D370" s="1558"/>
      <c r="E370" s="1568"/>
      <c r="F370" s="2227"/>
      <c r="G370" s="4617" t="s">
        <v>684</v>
      </c>
      <c r="H370" s="2913" t="s">
        <v>91</v>
      </c>
      <c r="I370" s="2914" t="s">
        <v>1047</v>
      </c>
      <c r="J370" s="7565" t="s">
        <v>22</v>
      </c>
      <c r="K370" s="2915" t="s">
        <v>1048</v>
      </c>
      <c r="L370" s="2505" t="s">
        <v>19</v>
      </c>
      <c r="M370" s="2506"/>
      <c r="N370" s="2384"/>
      <c r="O370" s="1575" t="s">
        <v>371</v>
      </c>
      <c r="P370" s="1576"/>
      <c r="Q370" s="1576"/>
      <c r="R370" s="1576"/>
      <c r="S370" s="1576"/>
      <c r="T370" s="1576"/>
      <c r="U370" s="1576"/>
      <c r="V370" s="1576"/>
      <c r="W370" s="1576"/>
      <c r="X370" s="1576"/>
      <c r="Y370" s="1576"/>
      <c r="Z370" s="1576"/>
      <c r="AA370" s="1576"/>
      <c r="AB370" s="1576"/>
      <c r="AC370" s="1576"/>
      <c r="AD370" s="1576"/>
      <c r="AE370" s="1576"/>
      <c r="AF370" s="2904">
        <v>2</v>
      </c>
      <c r="AG370" s="2905" t="s">
        <v>1049</v>
      </c>
      <c r="AH370" s="2905" t="s">
        <v>1050</v>
      </c>
      <c r="AI370" s="2904"/>
      <c r="AJ370" s="2905"/>
      <c r="AK370" s="2905"/>
      <c r="AL370" s="2386"/>
      <c r="AM370" s="2221"/>
      <c r="AN370" s="2221"/>
      <c r="AO370" s="2221"/>
      <c r="AP370" s="2221"/>
      <c r="AQ370" s="2221"/>
      <c r="AR370" s="2221"/>
      <c r="AS370" s="2221"/>
      <c r="AT370" s="2221"/>
      <c r="AU370" s="2221"/>
      <c r="AV370" s="2221"/>
      <c r="AW370" s="2221"/>
      <c r="AX370" s="2221"/>
      <c r="AY370" s="2221"/>
      <c r="AZ370" s="2221"/>
      <c r="BA370" s="2221"/>
      <c r="BB370" s="2221"/>
      <c r="BC370" s="2221"/>
      <c r="BD370" s="2221"/>
      <c r="BE370" s="2221"/>
      <c r="BF370" s="2221"/>
      <c r="BG370" s="4633"/>
    </row>
    <row customHeight="1" ht="11.25">
      <c r="A371" s="1564" t="s">
        <v>989</v>
      </c>
      <c r="B371" s="1564"/>
      <c r="C371" s="1564"/>
      <c r="D371" s="1558"/>
      <c r="E371" s="1568"/>
      <c r="F371" s="2227"/>
      <c r="G371" s="2228"/>
      <c r="H371" s="2913" t="s">
        <v>90</v>
      </c>
      <c r="I371" s="2914"/>
      <c r="J371" s="7565"/>
      <c r="K371" s="2915"/>
      <c r="L371" s="2505"/>
      <c r="M371" s="2506"/>
      <c r="N371" s="2906"/>
      <c r="O371" s="2907">
        <v>1</v>
      </c>
      <c r="P371" s="2908" t="s">
        <v>65</v>
      </c>
      <c r="Q371" s="7566" t="s">
        <v>1027</v>
      </c>
      <c r="R371" s="7567" t="s">
        <v>1028</v>
      </c>
      <c r="S371" s="7567" t="s">
        <v>1029</v>
      </c>
      <c r="T371" s="7567" t="s">
        <v>1029</v>
      </c>
      <c r="U371" s="7567" t="s">
        <v>1030</v>
      </c>
      <c r="V371" s="7567" t="s">
        <v>1031</v>
      </c>
      <c r="W371" s="7567" t="s">
        <v>1032</v>
      </c>
      <c r="X371" s="7567" t="s">
        <v>1033</v>
      </c>
      <c r="Y371" s="7567" t="s">
        <v>1034</v>
      </c>
      <c r="Z371" s="1573"/>
      <c r="AA371" s="1574"/>
      <c r="AB371" s="1574"/>
      <c r="AC371" s="1578"/>
      <c r="AD371" s="1578"/>
      <c r="AE371" s="1579"/>
      <c r="AF371" s="2904"/>
      <c r="AG371" s="2905"/>
      <c r="AH371" s="2905"/>
      <c r="AI371" s="2904"/>
      <c r="AJ371" s="2905"/>
      <c r="AK371" s="2905"/>
      <c r="AL371" s="2386"/>
      <c r="AM371" s="2221"/>
      <c r="AN371" s="2221"/>
      <c r="AO371" s="2221"/>
      <c r="AP371" s="2221"/>
      <c r="AQ371" s="2221"/>
      <c r="AR371" s="2221"/>
      <c r="AS371" s="2221"/>
      <c r="AT371" s="2221"/>
      <c r="AU371" s="2221"/>
      <c r="AV371" s="2221"/>
      <c r="AW371" s="2221"/>
      <c r="AX371" s="2221"/>
      <c r="AY371" s="2221"/>
      <c r="AZ371" s="2221"/>
      <c r="BA371" s="2221"/>
      <c r="BB371" s="2221"/>
      <c r="BC371" s="2221"/>
      <c r="BD371" s="2221"/>
      <c r="BE371" s="2221"/>
      <c r="BF371" s="2221"/>
      <c r="BG371" s="4633"/>
    </row>
    <row customHeight="1" ht="11.25">
      <c r="A372" s="1564" t="s">
        <v>989</v>
      </c>
      <c r="B372" s="1564"/>
      <c r="C372" s="1564"/>
      <c r="D372" s="1558"/>
      <c r="E372" s="1568"/>
      <c r="F372" s="2227"/>
      <c r="G372" s="2228"/>
      <c r="H372" s="2913" t="s">
        <v>90</v>
      </c>
      <c r="I372" s="2914"/>
      <c r="J372" s="7565"/>
      <c r="K372" s="2915"/>
      <c r="L372" s="2505"/>
      <c r="M372" s="2506"/>
      <c r="N372" s="2906"/>
      <c r="O372" s="2907"/>
      <c r="P372" s="2909"/>
      <c r="Q372" s="7566"/>
      <c r="R372" s="2911"/>
      <c r="S372" s="2912"/>
      <c r="T372" s="2911"/>
      <c r="U372" s="2911"/>
      <c r="V372" s="2911"/>
      <c r="W372" s="2911"/>
      <c r="X372" s="2911"/>
      <c r="Y372" s="2911"/>
      <c r="Z372" s="2226"/>
      <c r="AA372" s="2192">
        <v>1</v>
      </c>
      <c r="AB372" s="1577" t="s">
        <v>1043</v>
      </c>
      <c r="AC372" s="1567">
        <v>3138.35523</v>
      </c>
      <c r="AD372" s="1577" t="str">
        <f>AB372</f>
        <v>      Амортизационные отчисления с выделением результатов переоценки основных средств и нематериальных активов</v>
      </c>
      <c r="AE372" s="1567"/>
      <c r="AF372" s="2904"/>
      <c r="AG372" s="2905"/>
      <c r="AH372" s="2905"/>
      <c r="AI372" s="2904"/>
      <c r="AJ372" s="2905"/>
      <c r="AK372" s="2905"/>
      <c r="AL372" s="2386"/>
      <c r="AM372" s="2221"/>
      <c r="AN372" s="2221"/>
      <c r="AO372" s="2221"/>
      <c r="AP372" s="2221"/>
      <c r="AQ372" s="2221"/>
      <c r="AR372" s="2221"/>
      <c r="AS372" s="2221"/>
      <c r="AT372" s="2221"/>
      <c r="AU372" s="2221"/>
      <c r="AV372" s="2221"/>
      <c r="AW372" s="2221"/>
      <c r="AX372" s="2221"/>
      <c r="AY372" s="2221"/>
      <c r="AZ372" s="2221"/>
      <c r="BA372" s="2221"/>
      <c r="BB372" s="2221"/>
      <c r="BC372" s="2221"/>
      <c r="BD372" s="2221"/>
      <c r="BE372" s="2221"/>
      <c r="BF372" s="2221"/>
      <c r="BG372" s="4633"/>
    </row>
    <row customHeight="1" ht="11.25">
      <c r="A373" s="1564" t="s">
        <v>989</v>
      </c>
      <c r="B373" s="1564"/>
      <c r="C373" s="1564"/>
      <c r="D373" s="1558"/>
      <c r="E373" s="1568"/>
      <c r="F373" s="2228"/>
      <c r="G373" s="2228"/>
      <c r="H373" s="2228"/>
      <c r="I373" s="2228"/>
      <c r="J373" s="2228"/>
      <c r="K373" s="2228"/>
      <c r="L373" s="2228"/>
      <c r="M373" s="2228"/>
      <c r="N373" s="2228"/>
      <c r="O373" s="2228"/>
      <c r="P373" s="2228"/>
      <c r="Q373" s="2228"/>
      <c r="R373" s="2228"/>
      <c r="S373" s="2228"/>
      <c r="T373" s="2228"/>
      <c r="U373" s="2228"/>
      <c r="V373" s="2228"/>
      <c r="W373" s="2228"/>
      <c r="X373" s="2228"/>
      <c r="Y373" s="2228"/>
      <c r="Z373" s="7559" t="s">
        <v>684</v>
      </c>
      <c r="AA373" s="2212" t="s">
        <v>107</v>
      </c>
      <c r="AB373" s="1577" t="s">
        <v>1035</v>
      </c>
      <c r="AC373" s="1567">
        <v>627.67105</v>
      </c>
      <c r="AD373" s="1577" t="str">
        <f>AB373</f>
        <v>  Прочие собственные средства</v>
      </c>
      <c r="AE373" s="1567"/>
      <c r="AF373" s="2229"/>
      <c r="AG373" s="2157"/>
      <c r="AH373" s="2157"/>
      <c r="AI373" s="2229"/>
      <c r="AJ373" s="2157"/>
      <c r="AK373" s="2385"/>
      <c r="AL373" s="2386"/>
      <c r="AM373" s="2221"/>
      <c r="AN373" s="2221"/>
      <c r="AO373" s="2221"/>
      <c r="AP373" s="2221"/>
      <c r="AQ373" s="2221"/>
      <c r="AR373" s="2221"/>
      <c r="AS373" s="2221"/>
      <c r="AT373" s="2221"/>
      <c r="AU373" s="2221"/>
      <c r="AV373" s="2221"/>
      <c r="AW373" s="2221"/>
      <c r="AX373" s="2221"/>
      <c r="AY373" s="2221"/>
      <c r="AZ373" s="2221"/>
      <c r="BA373" s="2221"/>
      <c r="BB373" s="2221"/>
      <c r="BC373" s="2221"/>
      <c r="BD373" s="2221"/>
      <c r="BE373" s="2221"/>
      <c r="BF373" s="2221"/>
      <c r="BG373" s="7564"/>
    </row>
    <row customHeight="1" ht="11.25">
      <c r="A374" s="1564" t="s">
        <v>989</v>
      </c>
      <c r="B374" s="1564"/>
      <c r="C374" s="1564"/>
      <c r="D374" s="1558"/>
      <c r="E374" s="1568"/>
      <c r="F374" s="2227"/>
      <c r="G374" s="2228"/>
      <c r="H374" s="2913" t="s">
        <v>90</v>
      </c>
      <c r="I374" s="2914"/>
      <c r="J374" s="7565"/>
      <c r="K374" s="2915"/>
      <c r="L374" s="2505"/>
      <c r="M374" s="2506"/>
      <c r="N374" s="2906"/>
      <c r="O374" s="2907"/>
      <c r="P374" s="2910"/>
      <c r="Q374" s="7566"/>
      <c r="R374" s="2911"/>
      <c r="S374" s="2912"/>
      <c r="T374" s="2911"/>
      <c r="U374" s="2911"/>
      <c r="V374" s="2911"/>
      <c r="W374" s="2911"/>
      <c r="X374" s="2911"/>
      <c r="Y374" s="2911"/>
      <c r="Z374" s="1573"/>
      <c r="AA374" s="1574"/>
      <c r="AB374" s="1639" t="s">
        <v>1036</v>
      </c>
      <c r="AC374" s="1578"/>
      <c r="AD374" s="1578"/>
      <c r="AE374" s="1580"/>
      <c r="AF374" s="2904"/>
      <c r="AG374" s="2905"/>
      <c r="AH374" s="2905"/>
      <c r="AI374" s="2904"/>
      <c r="AJ374" s="2905"/>
      <c r="AK374" s="2905"/>
      <c r="AL374" s="2386"/>
      <c r="AM374" s="2221"/>
      <c r="AN374" s="2221"/>
      <c r="AO374" s="2221"/>
      <c r="AP374" s="2221"/>
      <c r="AQ374" s="2221"/>
      <c r="AR374" s="2221"/>
      <c r="AS374" s="2221"/>
      <c r="AT374" s="2221"/>
      <c r="AU374" s="2221"/>
      <c r="AV374" s="2221"/>
      <c r="AW374" s="2221"/>
      <c r="AX374" s="2221"/>
      <c r="AY374" s="2221"/>
      <c r="AZ374" s="2221"/>
      <c r="BA374" s="2221"/>
      <c r="BB374" s="2221"/>
      <c r="BC374" s="2221"/>
      <c r="BD374" s="2221"/>
      <c r="BE374" s="2221"/>
      <c r="BF374" s="2221"/>
      <c r="BG374" s="4633"/>
    </row>
    <row customHeight="1" ht="11.25">
      <c r="A375" s="1564" t="s">
        <v>989</v>
      </c>
      <c r="B375" s="1564"/>
      <c r="C375" s="1564"/>
      <c r="D375" s="1558"/>
      <c r="E375" s="1568"/>
      <c r="F375" s="2227"/>
      <c r="G375" s="2228"/>
      <c r="H375" s="2913" t="s">
        <v>90</v>
      </c>
      <c r="I375" s="2914"/>
      <c r="J375" s="7565"/>
      <c r="K375" s="2915"/>
      <c r="L375" s="2505"/>
      <c r="M375" s="2506"/>
      <c r="N375" s="1573"/>
      <c r="O375" s="1574"/>
      <c r="P375" s="1566" t="s">
        <v>1037</v>
      </c>
      <c r="Q375" s="1574"/>
      <c r="R375" s="1574"/>
      <c r="S375" s="1574"/>
      <c r="T375" s="1574"/>
      <c r="U375" s="1574"/>
      <c r="V375" s="1574"/>
      <c r="W375" s="1574"/>
      <c r="X375" s="1574"/>
      <c r="Y375" s="1574"/>
      <c r="Z375" s="1574"/>
      <c r="AA375" s="1574"/>
      <c r="AB375" s="1574"/>
      <c r="AC375" s="1574"/>
      <c r="AD375" s="1574"/>
      <c r="AE375" s="1581"/>
      <c r="AF375" s="2904"/>
      <c r="AG375" s="2905"/>
      <c r="AH375" s="2905"/>
      <c r="AI375" s="2904"/>
      <c r="AJ375" s="2905"/>
      <c r="AK375" s="2905"/>
      <c r="AL375" s="2386"/>
      <c r="AM375" s="2221"/>
      <c r="AN375" s="2221"/>
      <c r="AO375" s="2221"/>
      <c r="AP375" s="2221"/>
      <c r="AQ375" s="2221"/>
      <c r="AR375" s="2221"/>
      <c r="AS375" s="2221"/>
      <c r="AT375" s="2221"/>
      <c r="AU375" s="2221"/>
      <c r="AV375" s="2221"/>
      <c r="AW375" s="2221"/>
      <c r="AX375" s="2221"/>
      <c r="AY375" s="2221"/>
      <c r="AZ375" s="2221"/>
      <c r="BA375" s="2221"/>
      <c r="BB375" s="2221"/>
      <c r="BC375" s="2221"/>
      <c r="BD375" s="2221"/>
      <c r="BE375" s="2221"/>
      <c r="BF375" s="2221"/>
      <c r="BG375" s="4633"/>
    </row>
    <row customHeight="1" ht="11.25">
      <c r="A376" s="1564" t="s">
        <v>989</v>
      </c>
      <c r="B376" s="1564" t="s">
        <v>1021</v>
      </c>
      <c r="C376" s="1564"/>
      <c r="D376" s="1558"/>
      <c r="E376" s="1568"/>
      <c r="F376" s="2227"/>
      <c r="G376" s="7559" t="s">
        <v>684</v>
      </c>
      <c r="H376" s="2913" t="s">
        <v>108</v>
      </c>
      <c r="I376" s="2914" t="s">
        <v>1022</v>
      </c>
      <c r="J376" s="2883" t="s">
        <v>1023</v>
      </c>
      <c r="K376" s="2915" t="s">
        <v>1052</v>
      </c>
      <c r="L376" s="2505" t="s">
        <v>19</v>
      </c>
      <c r="M376" s="2506"/>
      <c r="N376" s="2384"/>
      <c r="O376" s="1575" t="s">
        <v>371</v>
      </c>
      <c r="P376" s="1576"/>
      <c r="Q376" s="1576"/>
      <c r="R376" s="1576"/>
      <c r="S376" s="1576"/>
      <c r="T376" s="1576"/>
      <c r="U376" s="1576"/>
      <c r="V376" s="1576"/>
      <c r="W376" s="1576"/>
      <c r="X376" s="1576"/>
      <c r="Y376" s="1576"/>
      <c r="Z376" s="1576"/>
      <c r="AA376" s="1576"/>
      <c r="AB376" s="1576"/>
      <c r="AC376" s="1576"/>
      <c r="AD376" s="1576"/>
      <c r="AE376" s="1576"/>
      <c r="AF376" s="2904">
        <v>2</v>
      </c>
      <c r="AG376" s="2905" t="s">
        <v>1025</v>
      </c>
      <c r="AH376" s="2905" t="s">
        <v>1050</v>
      </c>
      <c r="AI376" s="2904"/>
      <c r="AJ376" s="2905"/>
      <c r="AK376" s="2905"/>
      <c r="AL376" s="2386"/>
      <c r="AM376" s="2221"/>
      <c r="AN376" s="2221"/>
      <c r="AO376" s="2221"/>
      <c r="AP376" s="2221"/>
      <c r="AQ376" s="2221"/>
      <c r="AR376" s="2221"/>
      <c r="AS376" s="2221"/>
      <c r="AT376" s="2221"/>
      <c r="AU376" s="2221"/>
      <c r="AV376" s="2221"/>
      <c r="AW376" s="2221"/>
      <c r="AX376" s="2221"/>
      <c r="AY376" s="2221"/>
      <c r="AZ376" s="2221"/>
      <c r="BA376" s="2221"/>
      <c r="BB376" s="2221"/>
      <c r="BC376" s="2221"/>
      <c r="BD376" s="2221"/>
      <c r="BE376" s="2221"/>
      <c r="BF376" s="2221"/>
      <c r="BG376" s="7564"/>
    </row>
    <row customHeight="1" ht="11.25">
      <c r="A377" s="1564" t="s">
        <v>989</v>
      </c>
      <c r="B377" s="1564"/>
      <c r="C377" s="1564"/>
      <c r="D377" s="1558"/>
      <c r="E377" s="1568"/>
      <c r="F377" s="2227"/>
      <c r="G377" s="2228"/>
      <c r="H377" s="2913" t="s">
        <v>91</v>
      </c>
      <c r="I377" s="2914"/>
      <c r="J377" s="2883"/>
      <c r="K377" s="2915"/>
      <c r="L377" s="2505"/>
      <c r="M377" s="2506"/>
      <c r="N377" s="2906"/>
      <c r="O377" s="2907">
        <v>1</v>
      </c>
      <c r="P377" s="2908" t="s">
        <v>65</v>
      </c>
      <c r="Q377" s="7566" t="s">
        <v>1053</v>
      </c>
      <c r="R377" s="7567" t="s">
        <v>1028</v>
      </c>
      <c r="S377" s="7567" t="s">
        <v>1054</v>
      </c>
      <c r="T377" s="7567" t="s">
        <v>1054</v>
      </c>
      <c r="U377" s="7567" t="s">
        <v>1055</v>
      </c>
      <c r="V377" s="7567" t="s">
        <v>1056</v>
      </c>
      <c r="W377" s="7567" t="s">
        <v>1057</v>
      </c>
      <c r="X377" s="7567" t="s">
        <v>1058</v>
      </c>
      <c r="Y377" s="7567" t="s">
        <v>109</v>
      </c>
      <c r="Z377" s="1573"/>
      <c r="AA377" s="1574"/>
      <c r="AB377" s="1574"/>
      <c r="AC377" s="1578"/>
      <c r="AD377" s="1578"/>
      <c r="AE377" s="1579"/>
      <c r="AF377" s="2904"/>
      <c r="AG377" s="2905"/>
      <c r="AH377" s="2905"/>
      <c r="AI377" s="2904"/>
      <c r="AJ377" s="2905"/>
      <c r="AK377" s="2905"/>
      <c r="AL377" s="2386"/>
      <c r="AM377" s="2221"/>
      <c r="AN377" s="2221"/>
      <c r="AO377" s="2221"/>
      <c r="AP377" s="2221"/>
      <c r="AQ377" s="2221"/>
      <c r="AR377" s="2221"/>
      <c r="AS377" s="2221"/>
      <c r="AT377" s="2221"/>
      <c r="AU377" s="2221"/>
      <c r="AV377" s="2221"/>
      <c r="AW377" s="2221"/>
      <c r="AX377" s="2221"/>
      <c r="AY377" s="2221"/>
      <c r="AZ377" s="2221"/>
      <c r="BA377" s="2221"/>
      <c r="BB377" s="2221"/>
      <c r="BC377" s="2221"/>
      <c r="BD377" s="2221"/>
      <c r="BE377" s="2221"/>
      <c r="BF377" s="2221"/>
      <c r="BG377" s="7564"/>
    </row>
    <row customHeight="1" ht="11.25">
      <c r="A378" s="1564" t="s">
        <v>989</v>
      </c>
      <c r="B378" s="1564"/>
      <c r="C378" s="1564"/>
      <c r="D378" s="1558"/>
      <c r="E378" s="1568"/>
      <c r="F378" s="2227"/>
      <c r="G378" s="2228"/>
      <c r="H378" s="2913" t="s">
        <v>91</v>
      </c>
      <c r="I378" s="2914"/>
      <c r="J378" s="2883"/>
      <c r="K378" s="2915"/>
      <c r="L378" s="2505"/>
      <c r="M378" s="2506"/>
      <c r="N378" s="2906"/>
      <c r="O378" s="2907"/>
      <c r="P378" s="2909"/>
      <c r="Q378" s="7566"/>
      <c r="R378" s="2911"/>
      <c r="S378" s="2912"/>
      <c r="T378" s="2911"/>
      <c r="U378" s="2911"/>
      <c r="V378" s="2911"/>
      <c r="W378" s="2911"/>
      <c r="X378" s="2911"/>
      <c r="Y378" s="2911"/>
      <c r="Z378" s="2226"/>
      <c r="AA378" s="2192">
        <v>1</v>
      </c>
      <c r="AB378" s="1577" t="s">
        <v>1035</v>
      </c>
      <c r="AC378" s="1567">
        <v>1719.06</v>
      </c>
      <c r="AD378" s="1577" t="str">
        <f>AB378</f>
        <v>  Прочие собственные средства</v>
      </c>
      <c r="AE378" s="1567"/>
      <c r="AF378" s="2904"/>
      <c r="AG378" s="2905"/>
      <c r="AH378" s="2905"/>
      <c r="AI378" s="2904"/>
      <c r="AJ378" s="2905"/>
      <c r="AK378" s="2905"/>
      <c r="AL378" s="2386"/>
      <c r="AM378" s="2221"/>
      <c r="AN378" s="2221"/>
      <c r="AO378" s="2221"/>
      <c r="AP378" s="2221"/>
      <c r="AQ378" s="2221"/>
      <c r="AR378" s="2221"/>
      <c r="AS378" s="2221"/>
      <c r="AT378" s="2221"/>
      <c r="AU378" s="2221"/>
      <c r="AV378" s="2221"/>
      <c r="AW378" s="2221"/>
      <c r="AX378" s="2221"/>
      <c r="AY378" s="2221"/>
      <c r="AZ378" s="2221"/>
      <c r="BA378" s="2221"/>
      <c r="BB378" s="2221"/>
      <c r="BC378" s="2221"/>
      <c r="BD378" s="2221"/>
      <c r="BE378" s="2221"/>
      <c r="BF378" s="2221"/>
      <c r="BG378" s="7564"/>
    </row>
    <row customHeight="1" ht="11.25">
      <c r="A379" s="1564" t="s">
        <v>989</v>
      </c>
      <c r="B379" s="1564"/>
      <c r="C379" s="1564"/>
      <c r="D379" s="1558"/>
      <c r="E379" s="1568"/>
      <c r="F379" s="2227"/>
      <c r="G379" s="2228"/>
      <c r="H379" s="2913" t="s">
        <v>91</v>
      </c>
      <c r="I379" s="2914"/>
      <c r="J379" s="2883"/>
      <c r="K379" s="2915"/>
      <c r="L379" s="2505"/>
      <c r="M379" s="2506"/>
      <c r="N379" s="2906"/>
      <c r="O379" s="2907"/>
      <c r="P379" s="2910"/>
      <c r="Q379" s="7566"/>
      <c r="R379" s="2911"/>
      <c r="S379" s="2912"/>
      <c r="T379" s="2911"/>
      <c r="U379" s="2911"/>
      <c r="V379" s="2911"/>
      <c r="W379" s="2911"/>
      <c r="X379" s="2911"/>
      <c r="Y379" s="2911"/>
      <c r="Z379" s="1573"/>
      <c r="AA379" s="1574"/>
      <c r="AB379" s="1639" t="s">
        <v>1036</v>
      </c>
      <c r="AC379" s="1578"/>
      <c r="AD379" s="1578"/>
      <c r="AE379" s="1580"/>
      <c r="AF379" s="2904"/>
      <c r="AG379" s="2905"/>
      <c r="AH379" s="2905"/>
      <c r="AI379" s="2904"/>
      <c r="AJ379" s="2905"/>
      <c r="AK379" s="2905"/>
      <c r="AL379" s="2386"/>
      <c r="AM379" s="2221"/>
      <c r="AN379" s="2221"/>
      <c r="AO379" s="2221"/>
      <c r="AP379" s="2221"/>
      <c r="AQ379" s="2221"/>
      <c r="AR379" s="2221"/>
      <c r="AS379" s="2221"/>
      <c r="AT379" s="2221"/>
      <c r="AU379" s="2221"/>
      <c r="AV379" s="2221"/>
      <c r="AW379" s="2221"/>
      <c r="AX379" s="2221"/>
      <c r="AY379" s="2221"/>
      <c r="AZ379" s="2221"/>
      <c r="BA379" s="2221"/>
      <c r="BB379" s="2221"/>
      <c r="BC379" s="2221"/>
      <c r="BD379" s="2221"/>
      <c r="BE379" s="2221"/>
      <c r="BF379" s="2221"/>
      <c r="BG379" s="7564"/>
    </row>
    <row customHeight="1" ht="11.25">
      <c r="A380" s="1564" t="s">
        <v>989</v>
      </c>
      <c r="B380" s="1564"/>
      <c r="C380" s="1564"/>
      <c r="D380" s="1558"/>
      <c r="E380" s="1568"/>
      <c r="F380" s="2227"/>
      <c r="G380" s="2228"/>
      <c r="H380" s="2913" t="s">
        <v>91</v>
      </c>
      <c r="I380" s="2914"/>
      <c r="J380" s="2883"/>
      <c r="K380" s="2915"/>
      <c r="L380" s="2505"/>
      <c r="M380" s="2506"/>
      <c r="N380" s="1573"/>
      <c r="O380" s="1574"/>
      <c r="P380" s="1566" t="s">
        <v>1037</v>
      </c>
      <c r="Q380" s="1574"/>
      <c r="R380" s="1574"/>
      <c r="S380" s="1574"/>
      <c r="T380" s="1574"/>
      <c r="U380" s="1574"/>
      <c r="V380" s="1574"/>
      <c r="W380" s="1574"/>
      <c r="X380" s="1574"/>
      <c r="Y380" s="1574"/>
      <c r="Z380" s="1574"/>
      <c r="AA380" s="1574"/>
      <c r="AB380" s="1574"/>
      <c r="AC380" s="1574"/>
      <c r="AD380" s="1574"/>
      <c r="AE380" s="1581"/>
      <c r="AF380" s="2904"/>
      <c r="AG380" s="2905"/>
      <c r="AH380" s="2905"/>
      <c r="AI380" s="2904"/>
      <c r="AJ380" s="2905"/>
      <c r="AK380" s="2905"/>
      <c r="AL380" s="2386"/>
      <c r="AM380" s="2221"/>
      <c r="AN380" s="2221"/>
      <c r="AO380" s="2221"/>
      <c r="AP380" s="2221"/>
      <c r="AQ380" s="2221"/>
      <c r="AR380" s="2221"/>
      <c r="AS380" s="2221"/>
      <c r="AT380" s="2221"/>
      <c r="AU380" s="2221"/>
      <c r="AV380" s="2221"/>
      <c r="AW380" s="2221"/>
      <c r="AX380" s="2221"/>
      <c r="AY380" s="2221"/>
      <c r="AZ380" s="2221"/>
      <c r="BA380" s="2221"/>
      <c r="BB380" s="2221"/>
      <c r="BC380" s="2221"/>
      <c r="BD380" s="2221"/>
      <c r="BE380" s="2221"/>
      <c r="BF380" s="2221"/>
      <c r="BG380" s="7564"/>
    </row>
    <row customHeight="1" ht="11.25">
      <c r="A381" s="1564" t="s">
        <v>989</v>
      </c>
      <c r="B381" s="1564" t="s">
        <v>22</v>
      </c>
      <c r="C381" s="1564"/>
      <c r="D381" s="1558"/>
      <c r="E381" s="1568"/>
      <c r="F381" s="2227"/>
      <c r="G381" s="7559" t="s">
        <v>684</v>
      </c>
      <c r="H381" s="2913" t="s">
        <v>92</v>
      </c>
      <c r="I381" s="2914" t="s">
        <v>1065</v>
      </c>
      <c r="J381" s="7565" t="s">
        <v>22</v>
      </c>
      <c r="K381" s="2915" t="s">
        <v>1066</v>
      </c>
      <c r="L381" s="2505" t="s">
        <v>19</v>
      </c>
      <c r="M381" s="2506"/>
      <c r="N381" s="2384"/>
      <c r="O381" s="1575" t="s">
        <v>371</v>
      </c>
      <c r="P381" s="1576"/>
      <c r="Q381" s="1576"/>
      <c r="R381" s="1576"/>
      <c r="S381" s="1576"/>
      <c r="T381" s="1576"/>
      <c r="U381" s="1576"/>
      <c r="V381" s="1576"/>
      <c r="W381" s="1576"/>
      <c r="X381" s="1576"/>
      <c r="Y381" s="1576"/>
      <c r="Z381" s="1576"/>
      <c r="AA381" s="1576"/>
      <c r="AB381" s="1576"/>
      <c r="AC381" s="1576"/>
      <c r="AD381" s="1576"/>
      <c r="AE381" s="1576"/>
      <c r="AF381" s="2904">
        <v>3</v>
      </c>
      <c r="AG381" s="2905" t="s">
        <v>1049</v>
      </c>
      <c r="AH381" s="2905" t="s">
        <v>1045</v>
      </c>
      <c r="AI381" s="2904"/>
      <c r="AJ381" s="2905"/>
      <c r="AK381" s="2905"/>
      <c r="AL381" s="2386"/>
      <c r="AM381" s="2221"/>
      <c r="AN381" s="2221"/>
      <c r="AO381" s="2221"/>
      <c r="AP381" s="2221"/>
      <c r="AQ381" s="2221"/>
      <c r="AR381" s="2221"/>
      <c r="AS381" s="2221"/>
      <c r="AT381" s="2221"/>
      <c r="AU381" s="2221"/>
      <c r="AV381" s="2221"/>
      <c r="AW381" s="2221"/>
      <c r="AX381" s="2221"/>
      <c r="AY381" s="2221"/>
      <c r="AZ381" s="2221"/>
      <c r="BA381" s="2221"/>
      <c r="BB381" s="2221"/>
      <c r="BC381" s="2221"/>
      <c r="BD381" s="2221"/>
      <c r="BE381" s="2221"/>
      <c r="BF381" s="2221"/>
      <c r="BG381" s="7564"/>
    </row>
    <row customHeight="1" ht="11.25">
      <c r="A382" s="1564" t="s">
        <v>989</v>
      </c>
      <c r="B382" s="1564"/>
      <c r="C382" s="1564"/>
      <c r="D382" s="1558"/>
      <c r="E382" s="1568"/>
      <c r="F382" s="2227"/>
      <c r="G382" s="2228"/>
      <c r="H382" s="2913" t="s">
        <v>108</v>
      </c>
      <c r="I382" s="2914"/>
      <c r="J382" s="7565"/>
      <c r="K382" s="2915"/>
      <c r="L382" s="2505"/>
      <c r="M382" s="2506"/>
      <c r="N382" s="2906"/>
      <c r="O382" s="2907">
        <v>1</v>
      </c>
      <c r="P382" s="2908" t="s">
        <v>65</v>
      </c>
      <c r="Q382" s="7566" t="s">
        <v>1027</v>
      </c>
      <c r="R382" s="7567" t="s">
        <v>1028</v>
      </c>
      <c r="S382" s="7567" t="s">
        <v>1029</v>
      </c>
      <c r="T382" s="7567" t="s">
        <v>1029</v>
      </c>
      <c r="U382" s="7567" t="s">
        <v>1030</v>
      </c>
      <c r="V382" s="7567" t="s">
        <v>1031</v>
      </c>
      <c r="W382" s="7567" t="s">
        <v>1032</v>
      </c>
      <c r="X382" s="7567" t="s">
        <v>1033</v>
      </c>
      <c r="Y382" s="7567" t="s">
        <v>1034</v>
      </c>
      <c r="Z382" s="1573"/>
      <c r="AA382" s="1574"/>
      <c r="AB382" s="1574"/>
      <c r="AC382" s="1578"/>
      <c r="AD382" s="1578"/>
      <c r="AE382" s="1579"/>
      <c r="AF382" s="2904"/>
      <c r="AG382" s="2905"/>
      <c r="AH382" s="2905"/>
      <c r="AI382" s="2904"/>
      <c r="AJ382" s="2905"/>
      <c r="AK382" s="2905"/>
      <c r="AL382" s="2386"/>
      <c r="AM382" s="2221"/>
      <c r="AN382" s="2221"/>
      <c r="AO382" s="2221"/>
      <c r="AP382" s="2221"/>
      <c r="AQ382" s="2221"/>
      <c r="AR382" s="2221"/>
      <c r="AS382" s="2221"/>
      <c r="AT382" s="2221"/>
      <c r="AU382" s="2221"/>
      <c r="AV382" s="2221"/>
      <c r="AW382" s="2221"/>
      <c r="AX382" s="2221"/>
      <c r="AY382" s="2221"/>
      <c r="AZ382" s="2221"/>
      <c r="BA382" s="2221"/>
      <c r="BB382" s="2221"/>
      <c r="BC382" s="2221"/>
      <c r="BD382" s="2221"/>
      <c r="BE382" s="2221"/>
      <c r="BF382" s="2221"/>
      <c r="BG382" s="7564"/>
    </row>
    <row customHeight="1" ht="11.25">
      <c r="A383" s="1564" t="s">
        <v>989</v>
      </c>
      <c r="B383" s="1564"/>
      <c r="C383" s="1564"/>
      <c r="D383" s="1558"/>
      <c r="E383" s="1568"/>
      <c r="F383" s="2227"/>
      <c r="G383" s="2228"/>
      <c r="H383" s="2913" t="s">
        <v>108</v>
      </c>
      <c r="I383" s="2914"/>
      <c r="J383" s="7565"/>
      <c r="K383" s="2915"/>
      <c r="L383" s="2505"/>
      <c r="M383" s="2506"/>
      <c r="N383" s="2906"/>
      <c r="O383" s="2907"/>
      <c r="P383" s="2909"/>
      <c r="Q383" s="7566"/>
      <c r="R383" s="2911"/>
      <c r="S383" s="2912"/>
      <c r="T383" s="2911"/>
      <c r="U383" s="2911"/>
      <c r="V383" s="2911"/>
      <c r="W383" s="2911"/>
      <c r="X383" s="2911"/>
      <c r="Y383" s="2911"/>
      <c r="Z383" s="2226"/>
      <c r="AA383" s="2192">
        <v>1</v>
      </c>
      <c r="AB383" s="1577" t="s">
        <v>1035</v>
      </c>
      <c r="AC383" s="1567">
        <v>111847.953788</v>
      </c>
      <c r="AD383" s="1577" t="str">
        <f>AB383</f>
        <v>  Прочие собственные средства</v>
      </c>
      <c r="AE383" s="1567"/>
      <c r="AF383" s="2904"/>
      <c r="AG383" s="2905"/>
      <c r="AH383" s="2905"/>
      <c r="AI383" s="2904"/>
      <c r="AJ383" s="2905"/>
      <c r="AK383" s="2905"/>
      <c r="AL383" s="2386"/>
      <c r="AM383" s="2221"/>
      <c r="AN383" s="2221"/>
      <c r="AO383" s="2221"/>
      <c r="AP383" s="2221"/>
      <c r="AQ383" s="2221"/>
      <c r="AR383" s="2221"/>
      <c r="AS383" s="2221"/>
      <c r="AT383" s="2221"/>
      <c r="AU383" s="2221"/>
      <c r="AV383" s="2221"/>
      <c r="AW383" s="2221"/>
      <c r="AX383" s="2221"/>
      <c r="AY383" s="2221"/>
      <c r="AZ383" s="2221"/>
      <c r="BA383" s="2221"/>
      <c r="BB383" s="2221"/>
      <c r="BC383" s="2221"/>
      <c r="BD383" s="2221"/>
      <c r="BE383" s="2221"/>
      <c r="BF383" s="2221"/>
      <c r="BG383" s="7564"/>
    </row>
    <row customHeight="1" ht="11.25">
      <c r="A384" s="1564" t="s">
        <v>989</v>
      </c>
      <c r="B384" s="1564"/>
      <c r="C384" s="1564"/>
      <c r="D384" s="1558"/>
      <c r="E384" s="1568"/>
      <c r="F384" s="2227"/>
      <c r="G384" s="2228"/>
      <c r="H384" s="2913" t="s">
        <v>108</v>
      </c>
      <c r="I384" s="2914"/>
      <c r="J384" s="7565"/>
      <c r="K384" s="2915"/>
      <c r="L384" s="2505"/>
      <c r="M384" s="2506"/>
      <c r="N384" s="2906"/>
      <c r="O384" s="2907"/>
      <c r="P384" s="2910"/>
      <c r="Q384" s="7566"/>
      <c r="R384" s="2911"/>
      <c r="S384" s="2912"/>
      <c r="T384" s="2911"/>
      <c r="U384" s="2911"/>
      <c r="V384" s="2911"/>
      <c r="W384" s="2911"/>
      <c r="X384" s="2911"/>
      <c r="Y384" s="2911"/>
      <c r="Z384" s="1573"/>
      <c r="AA384" s="1574"/>
      <c r="AB384" s="1639" t="s">
        <v>1036</v>
      </c>
      <c r="AC384" s="1578"/>
      <c r="AD384" s="1578"/>
      <c r="AE384" s="1580"/>
      <c r="AF384" s="2904"/>
      <c r="AG384" s="2905"/>
      <c r="AH384" s="2905"/>
      <c r="AI384" s="2904"/>
      <c r="AJ384" s="2905"/>
      <c r="AK384" s="2905"/>
      <c r="AL384" s="2386"/>
      <c r="AM384" s="2221"/>
      <c r="AN384" s="2221"/>
      <c r="AO384" s="2221"/>
      <c r="AP384" s="2221"/>
      <c r="AQ384" s="2221"/>
      <c r="AR384" s="2221"/>
      <c r="AS384" s="2221"/>
      <c r="AT384" s="2221"/>
      <c r="AU384" s="2221"/>
      <c r="AV384" s="2221"/>
      <c r="AW384" s="2221"/>
      <c r="AX384" s="2221"/>
      <c r="AY384" s="2221"/>
      <c r="AZ384" s="2221"/>
      <c r="BA384" s="2221"/>
      <c r="BB384" s="2221"/>
      <c r="BC384" s="2221"/>
      <c r="BD384" s="2221"/>
      <c r="BE384" s="2221"/>
      <c r="BF384" s="2221"/>
      <c r="BG384" s="7564"/>
    </row>
    <row customHeight="1" ht="11.25">
      <c r="A385" s="1564" t="s">
        <v>989</v>
      </c>
      <c r="B385" s="1564"/>
      <c r="C385" s="1564"/>
      <c r="D385" s="1558"/>
      <c r="E385" s="1568"/>
      <c r="F385" s="2227"/>
      <c r="G385" s="2228"/>
      <c r="H385" s="2913" t="s">
        <v>108</v>
      </c>
      <c r="I385" s="2914"/>
      <c r="J385" s="7565"/>
      <c r="K385" s="2915"/>
      <c r="L385" s="2505"/>
      <c r="M385" s="2506"/>
      <c r="N385" s="1573"/>
      <c r="O385" s="1574"/>
      <c r="P385" s="1566" t="s">
        <v>1037</v>
      </c>
      <c r="Q385" s="1574"/>
      <c r="R385" s="1574"/>
      <c r="S385" s="1574"/>
      <c r="T385" s="1574"/>
      <c r="U385" s="1574"/>
      <c r="V385" s="1574"/>
      <c r="W385" s="1574"/>
      <c r="X385" s="1574"/>
      <c r="Y385" s="1574"/>
      <c r="Z385" s="1574"/>
      <c r="AA385" s="1574"/>
      <c r="AB385" s="1574"/>
      <c r="AC385" s="1574"/>
      <c r="AD385" s="1574"/>
      <c r="AE385" s="1581"/>
      <c r="AF385" s="2904"/>
      <c r="AG385" s="2905"/>
      <c r="AH385" s="2905"/>
      <c r="AI385" s="2904"/>
      <c r="AJ385" s="2905"/>
      <c r="AK385" s="2905"/>
      <c r="AL385" s="2386"/>
      <c r="AM385" s="2221"/>
      <c r="AN385" s="2221"/>
      <c r="AO385" s="2221"/>
      <c r="AP385" s="2221"/>
      <c r="AQ385" s="2221"/>
      <c r="AR385" s="2221"/>
      <c r="AS385" s="2221"/>
      <c r="AT385" s="2221"/>
      <c r="AU385" s="2221"/>
      <c r="AV385" s="2221"/>
      <c r="AW385" s="2221"/>
      <c r="AX385" s="2221"/>
      <c r="AY385" s="2221"/>
      <c r="AZ385" s="2221"/>
      <c r="BA385" s="2221"/>
      <c r="BB385" s="2221"/>
      <c r="BC385" s="2221"/>
      <c r="BD385" s="2221"/>
      <c r="BE385" s="2221"/>
      <c r="BF385" s="2221"/>
      <c r="BG385" s="7564"/>
    </row>
    <row customHeight="1" ht="11.25">
      <c r="A386" s="1564" t="s">
        <v>989</v>
      </c>
      <c r="B386" s="1564" t="s">
        <v>22</v>
      </c>
      <c r="C386" s="1564"/>
      <c r="D386" s="1558"/>
      <c r="E386" s="1568"/>
      <c r="F386" s="2227"/>
      <c r="G386" s="7559" t="s">
        <v>684</v>
      </c>
      <c r="H386" s="2913" t="s">
        <v>93</v>
      </c>
      <c r="I386" s="2914" t="s">
        <v>1065</v>
      </c>
      <c r="J386" s="7565" t="s">
        <v>22</v>
      </c>
      <c r="K386" s="2915" t="s">
        <v>1067</v>
      </c>
      <c r="L386" s="2505" t="s">
        <v>19</v>
      </c>
      <c r="M386" s="2506"/>
      <c r="N386" s="2384"/>
      <c r="O386" s="1575" t="s">
        <v>371</v>
      </c>
      <c r="P386" s="1576"/>
      <c r="Q386" s="1576"/>
      <c r="R386" s="1576"/>
      <c r="S386" s="1576"/>
      <c r="T386" s="1576"/>
      <c r="U386" s="1576"/>
      <c r="V386" s="1576"/>
      <c r="W386" s="1576"/>
      <c r="X386" s="1576"/>
      <c r="Y386" s="1576"/>
      <c r="Z386" s="1576"/>
      <c r="AA386" s="1576"/>
      <c r="AB386" s="1576"/>
      <c r="AC386" s="1576"/>
      <c r="AD386" s="1576"/>
      <c r="AE386" s="1576"/>
      <c r="AF386" s="2904">
        <v>3</v>
      </c>
      <c r="AG386" s="2905" t="s">
        <v>1049</v>
      </c>
      <c r="AH386" s="2905" t="s">
        <v>1045</v>
      </c>
      <c r="AI386" s="2904"/>
      <c r="AJ386" s="2905"/>
      <c r="AK386" s="2905"/>
      <c r="AL386" s="2386"/>
      <c r="AM386" s="2221"/>
      <c r="AN386" s="2221"/>
      <c r="AO386" s="2221"/>
      <c r="AP386" s="2221"/>
      <c r="AQ386" s="2221"/>
      <c r="AR386" s="2221"/>
      <c r="AS386" s="2221"/>
      <c r="AT386" s="2221"/>
      <c r="AU386" s="2221"/>
      <c r="AV386" s="2221"/>
      <c r="AW386" s="2221"/>
      <c r="AX386" s="2221"/>
      <c r="AY386" s="2221"/>
      <c r="AZ386" s="2221"/>
      <c r="BA386" s="2221"/>
      <c r="BB386" s="2221"/>
      <c r="BC386" s="2221"/>
      <c r="BD386" s="2221"/>
      <c r="BE386" s="2221"/>
      <c r="BF386" s="2221"/>
      <c r="BG386" s="7564"/>
    </row>
    <row customHeight="1" ht="11.25">
      <c r="A387" s="1564" t="s">
        <v>989</v>
      </c>
      <c r="B387" s="1564"/>
      <c r="C387" s="1564"/>
      <c r="D387" s="1558"/>
      <c r="E387" s="1568"/>
      <c r="F387" s="2227"/>
      <c r="G387" s="2228"/>
      <c r="H387" s="2913" t="s">
        <v>92</v>
      </c>
      <c r="I387" s="2914"/>
      <c r="J387" s="7565"/>
      <c r="K387" s="2915"/>
      <c r="L387" s="2505"/>
      <c r="M387" s="2506"/>
      <c r="N387" s="2906"/>
      <c r="O387" s="2907">
        <v>1</v>
      </c>
      <c r="P387" s="2908" t="s">
        <v>65</v>
      </c>
      <c r="Q387" s="7566" t="s">
        <v>1027</v>
      </c>
      <c r="R387" s="7567" t="s">
        <v>1028</v>
      </c>
      <c r="S387" s="7567" t="s">
        <v>1029</v>
      </c>
      <c r="T387" s="7567" t="s">
        <v>1029</v>
      </c>
      <c r="U387" s="7567" t="s">
        <v>1030</v>
      </c>
      <c r="V387" s="7567" t="s">
        <v>1031</v>
      </c>
      <c r="W387" s="7567" t="s">
        <v>1032</v>
      </c>
      <c r="X387" s="7567" t="s">
        <v>1033</v>
      </c>
      <c r="Y387" s="7567" t="s">
        <v>1034</v>
      </c>
      <c r="Z387" s="1573"/>
      <c r="AA387" s="1574"/>
      <c r="AB387" s="1574"/>
      <c r="AC387" s="1578"/>
      <c r="AD387" s="1578"/>
      <c r="AE387" s="1579"/>
      <c r="AF387" s="2904"/>
      <c r="AG387" s="2905"/>
      <c r="AH387" s="2905"/>
      <c r="AI387" s="2904"/>
      <c r="AJ387" s="2905"/>
      <c r="AK387" s="2905"/>
      <c r="AL387" s="2386"/>
      <c r="AM387" s="2221"/>
      <c r="AN387" s="2221"/>
      <c r="AO387" s="2221"/>
      <c r="AP387" s="2221"/>
      <c r="AQ387" s="2221"/>
      <c r="AR387" s="2221"/>
      <c r="AS387" s="2221"/>
      <c r="AT387" s="2221"/>
      <c r="AU387" s="2221"/>
      <c r="AV387" s="2221"/>
      <c r="AW387" s="2221"/>
      <c r="AX387" s="2221"/>
      <c r="AY387" s="2221"/>
      <c r="AZ387" s="2221"/>
      <c r="BA387" s="2221"/>
      <c r="BB387" s="2221"/>
      <c r="BC387" s="2221"/>
      <c r="BD387" s="2221"/>
      <c r="BE387" s="2221"/>
      <c r="BF387" s="2221"/>
      <c r="BG387" s="7564"/>
    </row>
    <row customHeight="1" ht="11.25">
      <c r="A388" s="1564" t="s">
        <v>989</v>
      </c>
      <c r="B388" s="1564"/>
      <c r="C388" s="1564"/>
      <c r="D388" s="1558"/>
      <c r="E388" s="1568"/>
      <c r="F388" s="2227"/>
      <c r="G388" s="2228"/>
      <c r="H388" s="2913" t="s">
        <v>92</v>
      </c>
      <c r="I388" s="2914"/>
      <c r="J388" s="7565"/>
      <c r="K388" s="2915"/>
      <c r="L388" s="2505"/>
      <c r="M388" s="2506"/>
      <c r="N388" s="2906"/>
      <c r="O388" s="2907"/>
      <c r="P388" s="2909"/>
      <c r="Q388" s="7566"/>
      <c r="R388" s="2911"/>
      <c r="S388" s="2912"/>
      <c r="T388" s="2911"/>
      <c r="U388" s="2911"/>
      <c r="V388" s="2911"/>
      <c r="W388" s="2911"/>
      <c r="X388" s="2911"/>
      <c r="Y388" s="2911"/>
      <c r="Z388" s="2226"/>
      <c r="AA388" s="2192">
        <v>1</v>
      </c>
      <c r="AB388" s="1577" t="s">
        <v>1043</v>
      </c>
      <c r="AC388" s="1567">
        <v>22800</v>
      </c>
      <c r="AD388" s="1577" t="str">
        <f>AB388</f>
        <v>      Амортизационные отчисления с выделением результатов переоценки основных средств и нематериальных активов</v>
      </c>
      <c r="AE388" s="1567"/>
      <c r="AF388" s="2904"/>
      <c r="AG388" s="2905"/>
      <c r="AH388" s="2905"/>
      <c r="AI388" s="2904"/>
      <c r="AJ388" s="2905"/>
      <c r="AK388" s="2905"/>
      <c r="AL388" s="2386"/>
      <c r="AM388" s="2221"/>
      <c r="AN388" s="2221"/>
      <c r="AO388" s="2221"/>
      <c r="AP388" s="2221"/>
      <c r="AQ388" s="2221"/>
      <c r="AR388" s="2221"/>
      <c r="AS388" s="2221"/>
      <c r="AT388" s="2221"/>
      <c r="AU388" s="2221"/>
      <c r="AV388" s="2221"/>
      <c r="AW388" s="2221"/>
      <c r="AX388" s="2221"/>
      <c r="AY388" s="2221"/>
      <c r="AZ388" s="2221"/>
      <c r="BA388" s="2221"/>
      <c r="BB388" s="2221"/>
      <c r="BC388" s="2221"/>
      <c r="BD388" s="2221"/>
      <c r="BE388" s="2221"/>
      <c r="BF388" s="2221"/>
      <c r="BG388" s="7564"/>
    </row>
    <row customHeight="1" ht="11.25">
      <c r="A389" s="1564" t="s">
        <v>989</v>
      </c>
      <c r="B389" s="1564"/>
      <c r="C389" s="1564"/>
      <c r="D389" s="1558"/>
      <c r="E389" s="1568"/>
      <c r="F389" s="2228"/>
      <c r="G389" s="2228"/>
      <c r="H389" s="2228"/>
      <c r="I389" s="2228"/>
      <c r="J389" s="2228"/>
      <c r="K389" s="2228"/>
      <c r="L389" s="2228"/>
      <c r="M389" s="2228"/>
      <c r="N389" s="2228"/>
      <c r="O389" s="2228"/>
      <c r="P389" s="2228"/>
      <c r="Q389" s="7569"/>
      <c r="R389" s="2228"/>
      <c r="S389" s="2228"/>
      <c r="T389" s="2228"/>
      <c r="U389" s="2228"/>
      <c r="V389" s="2228"/>
      <c r="W389" s="2228"/>
      <c r="X389" s="2228"/>
      <c r="Y389" s="2228"/>
      <c r="Z389" s="7559" t="s">
        <v>684</v>
      </c>
      <c r="AA389" s="2212" t="s">
        <v>107</v>
      </c>
      <c r="AB389" s="1577" t="s">
        <v>1035</v>
      </c>
      <c r="AC389" s="1567">
        <v>4560</v>
      </c>
      <c r="AD389" s="1577" t="str">
        <f>AB389</f>
        <v>  Прочие собственные средства</v>
      </c>
      <c r="AE389" s="1567"/>
      <c r="AF389" s="2229"/>
      <c r="AG389" s="2157"/>
      <c r="AH389" s="2157"/>
      <c r="AI389" s="2229"/>
      <c r="AJ389" s="2157"/>
      <c r="AK389" s="2385"/>
      <c r="AL389" s="2386"/>
      <c r="AM389" s="2221"/>
      <c r="AN389" s="2221"/>
      <c r="AO389" s="2221"/>
      <c r="AP389" s="2221"/>
      <c r="AQ389" s="2221"/>
      <c r="AR389" s="2221"/>
      <c r="AS389" s="2221"/>
      <c r="AT389" s="2221"/>
      <c r="AU389" s="2221"/>
      <c r="AV389" s="2221"/>
      <c r="AW389" s="2221"/>
      <c r="AX389" s="2221"/>
      <c r="AY389" s="2221"/>
      <c r="AZ389" s="2221"/>
      <c r="BA389" s="2221"/>
      <c r="BB389" s="2221"/>
      <c r="BC389" s="2221"/>
      <c r="BD389" s="2221"/>
      <c r="BE389" s="2221"/>
      <c r="BF389" s="2221"/>
      <c r="BG389" s="7564"/>
    </row>
    <row customHeight="1" ht="11.25">
      <c r="A390" s="1564" t="s">
        <v>989</v>
      </c>
      <c r="B390" s="1564"/>
      <c r="C390" s="1564"/>
      <c r="D390" s="1558"/>
      <c r="E390" s="1568"/>
      <c r="F390" s="2227"/>
      <c r="G390" s="2228"/>
      <c r="H390" s="2913" t="s">
        <v>92</v>
      </c>
      <c r="I390" s="2914"/>
      <c r="J390" s="7565"/>
      <c r="K390" s="2915"/>
      <c r="L390" s="2505"/>
      <c r="M390" s="2506"/>
      <c r="N390" s="2906"/>
      <c r="O390" s="2907"/>
      <c r="P390" s="2910"/>
      <c r="Q390" s="7566"/>
      <c r="R390" s="2911"/>
      <c r="S390" s="2912"/>
      <c r="T390" s="2911"/>
      <c r="U390" s="2911"/>
      <c r="V390" s="2911"/>
      <c r="W390" s="2911"/>
      <c r="X390" s="2911"/>
      <c r="Y390" s="2911"/>
      <c r="Z390" s="1573"/>
      <c r="AA390" s="1574"/>
      <c r="AB390" s="1639" t="s">
        <v>1036</v>
      </c>
      <c r="AC390" s="1578"/>
      <c r="AD390" s="1578"/>
      <c r="AE390" s="1580"/>
      <c r="AF390" s="2904"/>
      <c r="AG390" s="2905"/>
      <c r="AH390" s="2905"/>
      <c r="AI390" s="2904"/>
      <c r="AJ390" s="2905"/>
      <c r="AK390" s="2905"/>
      <c r="AL390" s="2386"/>
      <c r="AM390" s="2221"/>
      <c r="AN390" s="2221"/>
      <c r="AO390" s="2221"/>
      <c r="AP390" s="2221"/>
      <c r="AQ390" s="2221"/>
      <c r="AR390" s="2221"/>
      <c r="AS390" s="2221"/>
      <c r="AT390" s="2221"/>
      <c r="AU390" s="2221"/>
      <c r="AV390" s="2221"/>
      <c r="AW390" s="2221"/>
      <c r="AX390" s="2221"/>
      <c r="AY390" s="2221"/>
      <c r="AZ390" s="2221"/>
      <c r="BA390" s="2221"/>
      <c r="BB390" s="2221"/>
      <c r="BC390" s="2221"/>
      <c r="BD390" s="2221"/>
      <c r="BE390" s="2221"/>
      <c r="BF390" s="2221"/>
      <c r="BG390" s="7564"/>
    </row>
    <row customHeight="1" ht="11.25">
      <c r="A391" s="1564" t="s">
        <v>989</v>
      </c>
      <c r="B391" s="1564"/>
      <c r="C391" s="1564"/>
      <c r="D391" s="1558"/>
      <c r="E391" s="1568"/>
      <c r="F391" s="2227"/>
      <c r="G391" s="2228"/>
      <c r="H391" s="2913" t="s">
        <v>92</v>
      </c>
      <c r="I391" s="2914"/>
      <c r="J391" s="7565"/>
      <c r="K391" s="2915"/>
      <c r="L391" s="2505"/>
      <c r="M391" s="2506"/>
      <c r="N391" s="1573"/>
      <c r="O391" s="1574"/>
      <c r="P391" s="1566" t="s">
        <v>1037</v>
      </c>
      <c r="Q391" s="1574"/>
      <c r="R391" s="1574"/>
      <c r="S391" s="1574"/>
      <c r="T391" s="1574"/>
      <c r="U391" s="1574"/>
      <c r="V391" s="1574"/>
      <c r="W391" s="1574"/>
      <c r="X391" s="1574"/>
      <c r="Y391" s="1574"/>
      <c r="Z391" s="1574"/>
      <c r="AA391" s="1574"/>
      <c r="AB391" s="1574"/>
      <c r="AC391" s="1574"/>
      <c r="AD391" s="1574"/>
      <c r="AE391" s="1581"/>
      <c r="AF391" s="2904"/>
      <c r="AG391" s="2905"/>
      <c r="AH391" s="2905"/>
      <c r="AI391" s="2904"/>
      <c r="AJ391" s="2905"/>
      <c r="AK391" s="2905"/>
      <c r="AL391" s="2386"/>
      <c r="AM391" s="2221"/>
      <c r="AN391" s="2221"/>
      <c r="AO391" s="2221"/>
      <c r="AP391" s="2221"/>
      <c r="AQ391" s="2221"/>
      <c r="AR391" s="2221"/>
      <c r="AS391" s="2221"/>
      <c r="AT391" s="2221"/>
      <c r="AU391" s="2221"/>
      <c r="AV391" s="2221"/>
      <c r="AW391" s="2221"/>
      <c r="AX391" s="2221"/>
      <c r="AY391" s="2221"/>
      <c r="AZ391" s="2221"/>
      <c r="BA391" s="2221"/>
      <c r="BB391" s="2221"/>
      <c r="BC391" s="2221"/>
      <c r="BD391" s="2221"/>
      <c r="BE391" s="2221"/>
      <c r="BF391" s="2221"/>
      <c r="BG391" s="7564"/>
    </row>
    <row customHeight="1" ht="11.25">
      <c r="A392" s="1564" t="s">
        <v>989</v>
      </c>
      <c r="B392" s="1564" t="s">
        <v>1021</v>
      </c>
      <c r="C392" s="1564"/>
      <c r="D392" s="1558"/>
      <c r="E392" s="1568"/>
      <c r="F392" s="2227"/>
      <c r="G392" s="7559" t="s">
        <v>684</v>
      </c>
      <c r="H392" s="2913" t="s">
        <v>109</v>
      </c>
      <c r="I392" s="2914" t="s">
        <v>1022</v>
      </c>
      <c r="J392" s="2883" t="s">
        <v>1038</v>
      </c>
      <c r="K392" s="2915" t="s">
        <v>1157</v>
      </c>
      <c r="L392" s="2505" t="s">
        <v>19</v>
      </c>
      <c r="M392" s="2506"/>
      <c r="N392" s="2384"/>
      <c r="O392" s="1575" t="s">
        <v>371</v>
      </c>
      <c r="P392" s="1576"/>
      <c r="Q392" s="1576"/>
      <c r="R392" s="1576"/>
      <c r="S392" s="1576"/>
      <c r="T392" s="1576"/>
      <c r="U392" s="1576"/>
      <c r="V392" s="1576"/>
      <c r="W392" s="1576"/>
      <c r="X392" s="1576"/>
      <c r="Y392" s="1576"/>
      <c r="Z392" s="1576"/>
      <c r="AA392" s="1576"/>
      <c r="AB392" s="1576"/>
      <c r="AC392" s="1576"/>
      <c r="AD392" s="1576"/>
      <c r="AE392" s="1576"/>
      <c r="AF392" s="2904">
        <v>5</v>
      </c>
      <c r="AG392" s="2905" t="s">
        <v>1025</v>
      </c>
      <c r="AH392" s="2905" t="s">
        <v>1158</v>
      </c>
      <c r="AI392" s="2904"/>
      <c r="AJ392" s="2905"/>
      <c r="AK392" s="2905"/>
      <c r="AL392" s="2386"/>
      <c r="AM392" s="2221"/>
      <c r="AN392" s="2221"/>
      <c r="AO392" s="2221"/>
      <c r="AP392" s="2221"/>
      <c r="AQ392" s="2221"/>
      <c r="AR392" s="2221"/>
      <c r="AS392" s="2221"/>
      <c r="AT392" s="2221"/>
      <c r="AU392" s="2221"/>
      <c r="AV392" s="2221"/>
      <c r="AW392" s="2221"/>
      <c r="AX392" s="2221"/>
      <c r="AY392" s="2221"/>
      <c r="AZ392" s="2221"/>
      <c r="BA392" s="2221"/>
      <c r="BB392" s="2221"/>
      <c r="BC392" s="2221"/>
      <c r="BD392" s="2221"/>
      <c r="BE392" s="2221"/>
      <c r="BF392" s="2221"/>
      <c r="BG392" s="7564"/>
    </row>
    <row customHeight="1" ht="11.25">
      <c r="A393" s="1564" t="s">
        <v>989</v>
      </c>
      <c r="B393" s="1564"/>
      <c r="C393" s="1564"/>
      <c r="D393" s="1558"/>
      <c r="E393" s="1568"/>
      <c r="F393" s="2227"/>
      <c r="G393" s="2228"/>
      <c r="H393" s="2913" t="s">
        <v>93</v>
      </c>
      <c r="I393" s="2914"/>
      <c r="J393" s="2883"/>
      <c r="K393" s="2915"/>
      <c r="L393" s="2505"/>
      <c r="M393" s="2506"/>
      <c r="N393" s="2906"/>
      <c r="O393" s="2907">
        <v>1</v>
      </c>
      <c r="P393" s="2908" t="s">
        <v>65</v>
      </c>
      <c r="Q393" s="7566" t="s">
        <v>1027</v>
      </c>
      <c r="R393" s="7567" t="s">
        <v>1028</v>
      </c>
      <c r="S393" s="7567" t="s">
        <v>1029</v>
      </c>
      <c r="T393" s="7567" t="s">
        <v>1029</v>
      </c>
      <c r="U393" s="7567" t="s">
        <v>1030</v>
      </c>
      <c r="V393" s="7567" t="s">
        <v>1031</v>
      </c>
      <c r="W393" s="7567" t="s">
        <v>1032</v>
      </c>
      <c r="X393" s="7567" t="s">
        <v>1033</v>
      </c>
      <c r="Y393" s="7567" t="s">
        <v>1034</v>
      </c>
      <c r="Z393" s="1573"/>
      <c r="AA393" s="1574"/>
      <c r="AB393" s="1574"/>
      <c r="AC393" s="1578"/>
      <c r="AD393" s="1578"/>
      <c r="AE393" s="1579"/>
      <c r="AF393" s="2904"/>
      <c r="AG393" s="2905"/>
      <c r="AH393" s="2905"/>
      <c r="AI393" s="2904"/>
      <c r="AJ393" s="2905"/>
      <c r="AK393" s="2905"/>
      <c r="AL393" s="2386"/>
      <c r="AM393" s="2221"/>
      <c r="AN393" s="2221"/>
      <c r="AO393" s="2221"/>
      <c r="AP393" s="2221"/>
      <c r="AQ393" s="2221"/>
      <c r="AR393" s="2221"/>
      <c r="AS393" s="2221"/>
      <c r="AT393" s="2221"/>
      <c r="AU393" s="2221"/>
      <c r="AV393" s="2221"/>
      <c r="AW393" s="2221"/>
      <c r="AX393" s="2221"/>
      <c r="AY393" s="2221"/>
      <c r="AZ393" s="2221"/>
      <c r="BA393" s="2221"/>
      <c r="BB393" s="2221"/>
      <c r="BC393" s="2221"/>
      <c r="BD393" s="2221"/>
      <c r="BE393" s="2221"/>
      <c r="BF393" s="2221"/>
      <c r="BG393" s="7564"/>
    </row>
    <row customHeight="1" ht="11.25">
      <c r="A394" s="1564" t="s">
        <v>989</v>
      </c>
      <c r="B394" s="1564"/>
      <c r="C394" s="1564"/>
      <c r="D394" s="1558"/>
      <c r="E394" s="1568"/>
      <c r="F394" s="2227"/>
      <c r="G394" s="2228"/>
      <c r="H394" s="2913" t="s">
        <v>93</v>
      </c>
      <c r="I394" s="2914"/>
      <c r="J394" s="2883"/>
      <c r="K394" s="2915"/>
      <c r="L394" s="2505"/>
      <c r="M394" s="2506"/>
      <c r="N394" s="2906"/>
      <c r="O394" s="2907"/>
      <c r="P394" s="2909"/>
      <c r="Q394" s="7566"/>
      <c r="R394" s="2911"/>
      <c r="S394" s="2912"/>
      <c r="T394" s="2911"/>
      <c r="U394" s="2911"/>
      <c r="V394" s="2911"/>
      <c r="W394" s="2911"/>
      <c r="X394" s="2911"/>
      <c r="Y394" s="2911"/>
      <c r="Z394" s="2226"/>
      <c r="AA394" s="2192">
        <v>1</v>
      </c>
      <c r="AB394" s="1577" t="s">
        <v>1035</v>
      </c>
      <c r="AC394" s="1567">
        <v>5400</v>
      </c>
      <c r="AD394" s="1577" t="str">
        <f>AB394</f>
        <v>  Прочие собственные средства</v>
      </c>
      <c r="AE394" s="1567"/>
      <c r="AF394" s="2904"/>
      <c r="AG394" s="2905"/>
      <c r="AH394" s="2905"/>
      <c r="AI394" s="2904"/>
      <c r="AJ394" s="2905"/>
      <c r="AK394" s="2905"/>
      <c r="AL394" s="2386"/>
      <c r="AM394" s="2221"/>
      <c r="AN394" s="2221"/>
      <c r="AO394" s="2221"/>
      <c r="AP394" s="2221"/>
      <c r="AQ394" s="2221"/>
      <c r="AR394" s="2221"/>
      <c r="AS394" s="2221"/>
      <c r="AT394" s="2221"/>
      <c r="AU394" s="2221"/>
      <c r="AV394" s="2221"/>
      <c r="AW394" s="2221"/>
      <c r="AX394" s="2221"/>
      <c r="AY394" s="2221"/>
      <c r="AZ394" s="2221"/>
      <c r="BA394" s="2221"/>
      <c r="BB394" s="2221"/>
      <c r="BC394" s="2221"/>
      <c r="BD394" s="2221"/>
      <c r="BE394" s="2221"/>
      <c r="BF394" s="2221"/>
      <c r="BG394" s="7564"/>
    </row>
    <row customHeight="1" ht="11.25">
      <c r="A395" s="1564" t="s">
        <v>989</v>
      </c>
      <c r="B395" s="1564"/>
      <c r="C395" s="1564"/>
      <c r="D395" s="1558"/>
      <c r="E395" s="1568"/>
      <c r="F395" s="2227"/>
      <c r="G395" s="2228"/>
      <c r="H395" s="2913" t="s">
        <v>93</v>
      </c>
      <c r="I395" s="2914"/>
      <c r="J395" s="2883"/>
      <c r="K395" s="2915"/>
      <c r="L395" s="2505"/>
      <c r="M395" s="2506"/>
      <c r="N395" s="2906"/>
      <c r="O395" s="2907"/>
      <c r="P395" s="2910"/>
      <c r="Q395" s="7566"/>
      <c r="R395" s="2911"/>
      <c r="S395" s="2912"/>
      <c r="T395" s="2911"/>
      <c r="U395" s="2911"/>
      <c r="V395" s="2911"/>
      <c r="W395" s="2911"/>
      <c r="X395" s="2911"/>
      <c r="Y395" s="2911"/>
      <c r="Z395" s="1573"/>
      <c r="AA395" s="1574"/>
      <c r="AB395" s="1639" t="s">
        <v>1036</v>
      </c>
      <c r="AC395" s="1578"/>
      <c r="AD395" s="1578"/>
      <c r="AE395" s="1580"/>
      <c r="AF395" s="2904"/>
      <c r="AG395" s="2905"/>
      <c r="AH395" s="2905"/>
      <c r="AI395" s="2904"/>
      <c r="AJ395" s="2905"/>
      <c r="AK395" s="2905"/>
      <c r="AL395" s="2386"/>
      <c r="AM395" s="2221"/>
      <c r="AN395" s="2221"/>
      <c r="AO395" s="2221"/>
      <c r="AP395" s="2221"/>
      <c r="AQ395" s="2221"/>
      <c r="AR395" s="2221"/>
      <c r="AS395" s="2221"/>
      <c r="AT395" s="2221"/>
      <c r="AU395" s="2221"/>
      <c r="AV395" s="2221"/>
      <c r="AW395" s="2221"/>
      <c r="AX395" s="2221"/>
      <c r="AY395" s="2221"/>
      <c r="AZ395" s="2221"/>
      <c r="BA395" s="2221"/>
      <c r="BB395" s="2221"/>
      <c r="BC395" s="2221"/>
      <c r="BD395" s="2221"/>
      <c r="BE395" s="2221"/>
      <c r="BF395" s="2221"/>
      <c r="BG395" s="7564"/>
    </row>
    <row customHeight="1" ht="11.25">
      <c r="A396" s="1564" t="s">
        <v>989</v>
      </c>
      <c r="B396" s="1564"/>
      <c r="C396" s="1564"/>
      <c r="D396" s="1558"/>
      <c r="E396" s="1568"/>
      <c r="F396" s="2227"/>
      <c r="G396" s="2228"/>
      <c r="H396" s="2913" t="s">
        <v>93</v>
      </c>
      <c r="I396" s="2914"/>
      <c r="J396" s="2883"/>
      <c r="K396" s="2915"/>
      <c r="L396" s="2505"/>
      <c r="M396" s="2506"/>
      <c r="N396" s="1573"/>
      <c r="O396" s="1574"/>
      <c r="P396" s="1566" t="s">
        <v>1037</v>
      </c>
      <c r="Q396" s="1574"/>
      <c r="R396" s="1574"/>
      <c r="S396" s="1574"/>
      <c r="T396" s="1574"/>
      <c r="U396" s="1574"/>
      <c r="V396" s="1574"/>
      <c r="W396" s="1574"/>
      <c r="X396" s="1574"/>
      <c r="Y396" s="1574"/>
      <c r="Z396" s="1574"/>
      <c r="AA396" s="1574"/>
      <c r="AB396" s="1574"/>
      <c r="AC396" s="1574"/>
      <c r="AD396" s="1574"/>
      <c r="AE396" s="1581"/>
      <c r="AF396" s="2904"/>
      <c r="AG396" s="2905"/>
      <c r="AH396" s="2905"/>
      <c r="AI396" s="2904"/>
      <c r="AJ396" s="2905"/>
      <c r="AK396" s="2905"/>
      <c r="AL396" s="2386"/>
      <c r="AM396" s="2221"/>
      <c r="AN396" s="2221"/>
      <c r="AO396" s="2221"/>
      <c r="AP396" s="2221"/>
      <c r="AQ396" s="2221"/>
      <c r="AR396" s="2221"/>
      <c r="AS396" s="2221"/>
      <c r="AT396" s="2221"/>
      <c r="AU396" s="2221"/>
      <c r="AV396" s="2221"/>
      <c r="AW396" s="2221"/>
      <c r="AX396" s="2221"/>
      <c r="AY396" s="2221"/>
      <c r="AZ396" s="2221"/>
      <c r="BA396" s="2221"/>
      <c r="BB396" s="2221"/>
      <c r="BC396" s="2221"/>
      <c r="BD396" s="2221"/>
      <c r="BE396" s="2221"/>
      <c r="BF396" s="2221"/>
      <c r="BG396" s="7564"/>
    </row>
    <row customHeight="1" ht="12">
      <c r="A397" s="1564" t="s">
        <v>989</v>
      </c>
      <c r="B397" s="1564"/>
      <c r="C397" s="1564"/>
      <c r="D397" s="1558"/>
      <c r="E397" s="1568"/>
      <c r="F397" s="2935"/>
      <c r="G397" s="1588"/>
      <c r="H397" s="1588"/>
      <c r="I397" s="2933" t="s">
        <v>1156</v>
      </c>
      <c r="J397" s="2933"/>
      <c r="K397" s="2933"/>
      <c r="L397" s="1571"/>
      <c r="M397" s="1571"/>
      <c r="N397" s="1572"/>
      <c r="O397" s="1572"/>
      <c r="P397" s="1572"/>
      <c r="Q397" s="1572"/>
      <c r="R397" s="1572"/>
      <c r="S397" s="1572"/>
      <c r="T397" s="1572"/>
      <c r="U397" s="1572"/>
      <c r="V397" s="1572"/>
      <c r="W397" s="1572"/>
      <c r="X397" s="1572"/>
      <c r="Y397" s="1572"/>
      <c r="Z397" s="1572"/>
      <c r="AA397" s="1572"/>
      <c r="AB397" s="1572"/>
      <c r="AC397" s="1572"/>
      <c r="AD397" s="1572"/>
      <c r="AE397" s="1572"/>
      <c r="AF397" s="1572"/>
      <c r="AG397" s="1571"/>
      <c r="AH397" s="1571"/>
      <c r="AI397" s="1572"/>
      <c r="AJ397" s="1571"/>
      <c r="AK397" s="1572"/>
      <c r="AL397" s="2386"/>
      <c r="AM397" s="2221"/>
      <c r="AN397" s="2221"/>
      <c r="AO397" s="2221"/>
      <c r="AP397" s="2221"/>
      <c r="AQ397" s="2221"/>
      <c r="AR397" s="2221"/>
      <c r="AS397" s="2221"/>
      <c r="AT397" s="2221"/>
      <c r="AU397" s="2221"/>
      <c r="AV397" s="2221"/>
      <c r="AW397" s="2221"/>
      <c r="AX397" s="2221"/>
      <c r="AY397" s="2221"/>
      <c r="AZ397" s="2221"/>
      <c r="BA397" s="2221"/>
      <c r="BB397" s="2221"/>
      <c r="BC397" s="2221"/>
      <c r="BD397" s="2221"/>
      <c r="BE397" s="2221"/>
      <c r="BF397" s="2221"/>
      <c r="BG397" s="4633"/>
    </row>
    <row customHeight="1" ht="0.75">
      <c r="A398" s="1564" t="s">
        <v>989</v>
      </c>
      <c r="B398" s="1564"/>
      <c r="C398" s="1564"/>
      <c r="D398" s="1558"/>
      <c r="E398" s="1568"/>
      <c r="F398" s="2934">
        <v>2026</v>
      </c>
      <c r="G398" s="2913"/>
      <c r="H398" s="2938" t="s">
        <v>371</v>
      </c>
      <c r="I398" s="2939"/>
      <c r="J398" s="2940"/>
      <c r="K398" s="2940"/>
      <c r="L398" s="2932"/>
      <c r="M398" s="2666"/>
      <c r="N398" s="2434"/>
      <c r="O398" s="2433"/>
      <c r="P398" s="2434"/>
      <c r="Q398" s="2434"/>
      <c r="R398" s="2434"/>
      <c r="S398" s="2434"/>
      <c r="T398" s="2434"/>
      <c r="U398" s="2434"/>
      <c r="V398" s="2434"/>
      <c r="W398" s="2434"/>
      <c r="X398" s="2434"/>
      <c r="Y398" s="2434"/>
      <c r="Z398" s="2434"/>
      <c r="AA398" s="2434"/>
      <c r="AB398" s="2434"/>
      <c r="AC398" s="2434"/>
      <c r="AD398" s="2434"/>
      <c r="AE398" s="2434"/>
      <c r="AF398" s="2936"/>
      <c r="AG398" s="2932"/>
      <c r="AH398" s="2932"/>
      <c r="AI398" s="2936"/>
      <c r="AJ398" s="2932"/>
      <c r="AK398" s="2932"/>
      <c r="AL398" s="2386"/>
      <c r="AM398" s="2221"/>
      <c r="AN398" s="2221"/>
      <c r="AO398" s="2221"/>
      <c r="AP398" s="2221"/>
      <c r="AQ398" s="2221"/>
      <c r="AR398" s="2221"/>
      <c r="AS398" s="2221"/>
      <c r="AT398" s="2221"/>
      <c r="AU398" s="2221"/>
      <c r="AV398" s="2221"/>
      <c r="AW398" s="2221"/>
      <c r="AX398" s="2221"/>
      <c r="AY398" s="2221"/>
      <c r="AZ398" s="2221"/>
      <c r="BA398" s="2221"/>
      <c r="BB398" s="2221"/>
      <c r="BC398" s="2221"/>
      <c r="BD398" s="2221"/>
      <c r="BE398" s="2221"/>
      <c r="BF398" s="2221"/>
      <c r="BG398" s="4633"/>
    </row>
    <row customHeight="1" ht="0.75">
      <c r="A399" s="1564" t="s">
        <v>989</v>
      </c>
      <c r="B399" s="1564"/>
      <c r="C399" s="1564"/>
      <c r="D399" s="1558"/>
      <c r="E399" s="1568"/>
      <c r="F399" s="2934"/>
      <c r="G399" s="2913"/>
      <c r="H399" s="2938"/>
      <c r="I399" s="2939"/>
      <c r="J399" s="2940"/>
      <c r="K399" s="2940"/>
      <c r="L399" s="2932"/>
      <c r="M399" s="2666"/>
      <c r="N399" s="2941"/>
      <c r="O399" s="2942"/>
      <c r="P399" s="2986"/>
      <c r="Q399" s="2937"/>
      <c r="R399" s="2937"/>
      <c r="S399" s="2937"/>
      <c r="T399" s="2937"/>
      <c r="U399" s="2937"/>
      <c r="V399" s="2937"/>
      <c r="W399" s="2937"/>
      <c r="X399" s="2937"/>
      <c r="Y399" s="2937"/>
      <c r="Z399" s="2435"/>
      <c r="AA399" s="2436"/>
      <c r="AB399" s="2436"/>
      <c r="AC399" s="2437"/>
      <c r="AD399" s="2437"/>
      <c r="AE399" s="2438"/>
      <c r="AF399" s="2936"/>
      <c r="AG399" s="2932"/>
      <c r="AH399" s="2932"/>
      <c r="AI399" s="2936"/>
      <c r="AJ399" s="2932"/>
      <c r="AK399" s="2932"/>
      <c r="AL399" s="2386"/>
      <c r="AM399" s="2221"/>
      <c r="AN399" s="2221"/>
      <c r="AO399" s="2221"/>
      <c r="AP399" s="2221"/>
      <c r="AQ399" s="2221"/>
      <c r="AR399" s="2221"/>
      <c r="AS399" s="2221"/>
      <c r="AT399" s="2221"/>
      <c r="AU399" s="2221"/>
      <c r="AV399" s="2221"/>
      <c r="AW399" s="2221"/>
      <c r="AX399" s="2221"/>
      <c r="AY399" s="2221"/>
      <c r="AZ399" s="2221"/>
      <c r="BA399" s="2221"/>
      <c r="BB399" s="2221"/>
      <c r="BC399" s="2221"/>
      <c r="BD399" s="2221"/>
      <c r="BE399" s="2221"/>
      <c r="BF399" s="2221"/>
      <c r="BG399" s="4633"/>
    </row>
    <row customHeight="1" ht="0.75">
      <c r="A400" s="1564" t="s">
        <v>989</v>
      </c>
      <c r="B400" s="1564"/>
      <c r="C400" s="1564"/>
      <c r="D400" s="1558"/>
      <c r="E400" s="1568"/>
      <c r="F400" s="2934"/>
      <c r="G400" s="2913"/>
      <c r="H400" s="2938"/>
      <c r="I400" s="2939"/>
      <c r="J400" s="2940"/>
      <c r="K400" s="2940"/>
      <c r="L400" s="2932"/>
      <c r="M400" s="2666"/>
      <c r="N400" s="2941"/>
      <c r="O400" s="2942"/>
      <c r="P400" s="2987"/>
      <c r="Q400" s="2937"/>
      <c r="R400" s="2937"/>
      <c r="S400" s="2937"/>
      <c r="T400" s="2937"/>
      <c r="U400" s="2937"/>
      <c r="V400" s="2937"/>
      <c r="W400" s="2937"/>
      <c r="X400" s="2937"/>
      <c r="Y400" s="2937"/>
      <c r="Z400" s="2439"/>
      <c r="AA400" s="2440"/>
      <c r="AB400" s="2441"/>
      <c r="AC400" s="2442"/>
      <c r="AD400" s="2441"/>
      <c r="AE400" s="2442"/>
      <c r="AF400" s="2936"/>
      <c r="AG400" s="2932"/>
      <c r="AH400" s="2932"/>
      <c r="AI400" s="2936"/>
      <c r="AJ400" s="2932"/>
      <c r="AK400" s="2932"/>
      <c r="AL400" s="2386"/>
      <c r="AM400" s="2221"/>
      <c r="AN400" s="2221"/>
      <c r="AO400" s="2221"/>
      <c r="AP400" s="2221"/>
      <c r="AQ400" s="2221"/>
      <c r="AR400" s="2221"/>
      <c r="AS400" s="2221"/>
      <c r="AT400" s="2221"/>
      <c r="AU400" s="2221"/>
      <c r="AV400" s="2221"/>
      <c r="AW400" s="2221"/>
      <c r="AX400" s="2221"/>
      <c r="AY400" s="2221"/>
      <c r="AZ400" s="2221"/>
      <c r="BA400" s="2221"/>
      <c r="BB400" s="2221"/>
      <c r="BC400" s="2221"/>
      <c r="BD400" s="2221"/>
      <c r="BE400" s="2221"/>
      <c r="BF400" s="2221"/>
      <c r="BG400" s="4633"/>
    </row>
    <row customHeight="1" ht="0.75">
      <c r="A401" s="1564" t="s">
        <v>989</v>
      </c>
      <c r="B401" s="1564"/>
      <c r="C401" s="1564"/>
      <c r="D401" s="1558"/>
      <c r="E401" s="1568"/>
      <c r="F401" s="2934"/>
      <c r="G401" s="2913"/>
      <c r="H401" s="2938"/>
      <c r="I401" s="2939"/>
      <c r="J401" s="2940"/>
      <c r="K401" s="2940"/>
      <c r="L401" s="2932"/>
      <c r="M401" s="2666"/>
      <c r="N401" s="2941"/>
      <c r="O401" s="2942"/>
      <c r="P401" s="2988"/>
      <c r="Q401" s="2937"/>
      <c r="R401" s="2937"/>
      <c r="S401" s="2937"/>
      <c r="T401" s="2937"/>
      <c r="U401" s="2937"/>
      <c r="V401" s="2937"/>
      <c r="W401" s="2937"/>
      <c r="X401" s="2937"/>
      <c r="Y401" s="2937"/>
      <c r="Z401" s="2435"/>
      <c r="AA401" s="2436"/>
      <c r="AB401" s="2443"/>
      <c r="AC401" s="2437"/>
      <c r="AD401" s="2437"/>
      <c r="AE401" s="2444"/>
      <c r="AF401" s="2936"/>
      <c r="AG401" s="2932"/>
      <c r="AH401" s="2932"/>
      <c r="AI401" s="2936"/>
      <c r="AJ401" s="2932"/>
      <c r="AK401" s="2932"/>
      <c r="AL401" s="2386"/>
      <c r="AM401" s="2221"/>
      <c r="AN401" s="2221"/>
      <c r="AO401" s="2221"/>
      <c r="AP401" s="2221"/>
      <c r="AQ401" s="2221"/>
      <c r="AR401" s="2221"/>
      <c r="AS401" s="2221"/>
      <c r="AT401" s="2221"/>
      <c r="AU401" s="2221"/>
      <c r="AV401" s="2221"/>
      <c r="AW401" s="2221"/>
      <c r="AX401" s="2221"/>
      <c r="AY401" s="2221"/>
      <c r="AZ401" s="2221"/>
      <c r="BA401" s="2221"/>
      <c r="BB401" s="2221"/>
      <c r="BC401" s="2221"/>
      <c r="BD401" s="2221"/>
      <c r="BE401" s="2221"/>
      <c r="BF401" s="2221"/>
      <c r="BG401" s="4633"/>
    </row>
    <row customHeight="1" ht="0.75">
      <c r="A402" s="1564" t="s">
        <v>989</v>
      </c>
      <c r="B402" s="1564"/>
      <c r="C402" s="1564"/>
      <c r="D402" s="1558"/>
      <c r="E402" s="1568"/>
      <c r="F402" s="2934"/>
      <c r="G402" s="2913"/>
      <c r="H402" s="2938"/>
      <c r="I402" s="2939"/>
      <c r="J402" s="2940"/>
      <c r="K402" s="2940"/>
      <c r="L402" s="2932"/>
      <c r="M402" s="2666"/>
      <c r="N402" s="2436"/>
      <c r="O402" s="2436"/>
      <c r="P402" s="2443"/>
      <c r="Q402" s="2436"/>
      <c r="R402" s="2436"/>
      <c r="S402" s="2436"/>
      <c r="T402" s="2436"/>
      <c r="U402" s="2436"/>
      <c r="V402" s="2436"/>
      <c r="W402" s="2436"/>
      <c r="X402" s="2436"/>
      <c r="Y402" s="2436"/>
      <c r="Z402" s="2436"/>
      <c r="AA402" s="2436"/>
      <c r="AB402" s="2436"/>
      <c r="AC402" s="2436"/>
      <c r="AD402" s="2436"/>
      <c r="AE402" s="2445"/>
      <c r="AF402" s="2936"/>
      <c r="AG402" s="2932"/>
      <c r="AH402" s="2932"/>
      <c r="AI402" s="2936"/>
      <c r="AJ402" s="2932"/>
      <c r="AK402" s="2932"/>
      <c r="AL402" s="2386"/>
      <c r="AM402" s="2221"/>
      <c r="AN402" s="2221"/>
      <c r="AO402" s="2221"/>
      <c r="AP402" s="2221"/>
      <c r="AQ402" s="2221"/>
      <c r="AR402" s="2221"/>
      <c r="AS402" s="2221"/>
      <c r="AT402" s="2221"/>
      <c r="AU402" s="2221"/>
      <c r="AV402" s="2221"/>
      <c r="AW402" s="2221"/>
      <c r="AX402" s="2221"/>
      <c r="AY402" s="2221"/>
      <c r="AZ402" s="2221"/>
      <c r="BA402" s="2221"/>
      <c r="BB402" s="2221"/>
      <c r="BC402" s="2221"/>
      <c r="BD402" s="2221"/>
      <c r="BE402" s="2221"/>
      <c r="BF402" s="2221"/>
      <c r="BG402" s="4633"/>
    </row>
    <row customHeight="1" ht="11.25">
      <c r="A403" s="1564" t="s">
        <v>989</v>
      </c>
      <c r="B403" s="1564" t="s">
        <v>1021</v>
      </c>
      <c r="C403" s="1564"/>
      <c r="D403" s="1558"/>
      <c r="E403" s="1568"/>
      <c r="F403" s="2227"/>
      <c r="G403" s="4617" t="s">
        <v>684</v>
      </c>
      <c r="H403" s="2913" t="s">
        <v>106</v>
      </c>
      <c r="I403" s="2914" t="s">
        <v>1022</v>
      </c>
      <c r="J403" s="2883" t="s">
        <v>1038</v>
      </c>
      <c r="K403" s="2915" t="s">
        <v>1024</v>
      </c>
      <c r="L403" s="2505" t="s">
        <v>19</v>
      </c>
      <c r="M403" s="2506"/>
      <c r="N403" s="2384"/>
      <c r="O403" s="1575" t="s">
        <v>371</v>
      </c>
      <c r="P403" s="1576"/>
      <c r="Q403" s="1576"/>
      <c r="R403" s="1576"/>
      <c r="S403" s="1576"/>
      <c r="T403" s="1576"/>
      <c r="U403" s="1576"/>
      <c r="V403" s="1576"/>
      <c r="W403" s="1576"/>
      <c r="X403" s="1576"/>
      <c r="Y403" s="1576"/>
      <c r="Z403" s="1576"/>
      <c r="AA403" s="1576"/>
      <c r="AB403" s="1576"/>
      <c r="AC403" s="1576"/>
      <c r="AD403" s="1576"/>
      <c r="AE403" s="1576"/>
      <c r="AF403" s="2904">
        <v>4</v>
      </c>
      <c r="AG403" s="2905" t="s">
        <v>1025</v>
      </c>
      <c r="AH403" s="2905" t="s">
        <v>1026</v>
      </c>
      <c r="AI403" s="2904"/>
      <c r="AJ403" s="2905"/>
      <c r="AK403" s="2905"/>
      <c r="AL403" s="2386"/>
      <c r="AM403" s="2221"/>
      <c r="AN403" s="2221"/>
      <c r="AO403" s="2221"/>
      <c r="AP403" s="2221"/>
      <c r="AQ403" s="2221"/>
      <c r="AR403" s="2221"/>
      <c r="AS403" s="2221"/>
      <c r="AT403" s="2221"/>
      <c r="AU403" s="2221"/>
      <c r="AV403" s="2221"/>
      <c r="AW403" s="2221"/>
      <c r="AX403" s="2221"/>
      <c r="AY403" s="2221"/>
      <c r="AZ403" s="2221"/>
      <c r="BA403" s="2221"/>
      <c r="BB403" s="2221"/>
      <c r="BC403" s="2221"/>
      <c r="BD403" s="2221"/>
      <c r="BE403" s="2221"/>
      <c r="BF403" s="2221"/>
      <c r="BG403" s="4633"/>
    </row>
    <row customHeight="1" ht="11.25">
      <c r="A404" s="1564" t="s">
        <v>989</v>
      </c>
      <c r="B404" s="1564"/>
      <c r="C404" s="1564"/>
      <c r="D404" s="1558"/>
      <c r="E404" s="1568"/>
      <c r="F404" s="2227"/>
      <c r="G404" s="2228"/>
      <c r="H404" s="2913" t="s">
        <v>371</v>
      </c>
      <c r="I404" s="2914"/>
      <c r="J404" s="2883"/>
      <c r="K404" s="2915"/>
      <c r="L404" s="2505"/>
      <c r="M404" s="2506"/>
      <c r="N404" s="2906"/>
      <c r="O404" s="2907">
        <v>1</v>
      </c>
      <c r="P404" s="2908" t="s">
        <v>65</v>
      </c>
      <c r="Q404" s="7566" t="s">
        <v>1027</v>
      </c>
      <c r="R404" s="7567" t="s">
        <v>1028</v>
      </c>
      <c r="S404" s="7567" t="s">
        <v>1029</v>
      </c>
      <c r="T404" s="7567" t="s">
        <v>1029</v>
      </c>
      <c r="U404" s="7567" t="s">
        <v>1030</v>
      </c>
      <c r="V404" s="7567" t="s">
        <v>1031</v>
      </c>
      <c r="W404" s="7567" t="s">
        <v>1032</v>
      </c>
      <c r="X404" s="7567" t="s">
        <v>1033</v>
      </c>
      <c r="Y404" s="7567" t="s">
        <v>1034</v>
      </c>
      <c r="Z404" s="1573"/>
      <c r="AA404" s="1574"/>
      <c r="AB404" s="1574"/>
      <c r="AC404" s="1578"/>
      <c r="AD404" s="1578"/>
      <c r="AE404" s="1579"/>
      <c r="AF404" s="2904"/>
      <c r="AG404" s="2905"/>
      <c r="AH404" s="2905"/>
      <c r="AI404" s="2904"/>
      <c r="AJ404" s="2905"/>
      <c r="AK404" s="2905"/>
      <c r="AL404" s="2386"/>
      <c r="AM404" s="2221"/>
      <c r="AN404" s="2221"/>
      <c r="AO404" s="2221"/>
      <c r="AP404" s="2221"/>
      <c r="AQ404" s="2221"/>
      <c r="AR404" s="2221"/>
      <c r="AS404" s="2221"/>
      <c r="AT404" s="2221"/>
      <c r="AU404" s="2221"/>
      <c r="AV404" s="2221"/>
      <c r="AW404" s="2221"/>
      <c r="AX404" s="2221"/>
      <c r="AY404" s="2221"/>
      <c r="AZ404" s="2221"/>
      <c r="BA404" s="2221"/>
      <c r="BB404" s="2221"/>
      <c r="BC404" s="2221"/>
      <c r="BD404" s="2221"/>
      <c r="BE404" s="2221"/>
      <c r="BF404" s="2221"/>
      <c r="BG404" s="4633"/>
    </row>
    <row customHeight="1" ht="11.25">
      <c r="A405" s="1564" t="s">
        <v>989</v>
      </c>
      <c r="B405" s="1564"/>
      <c r="C405" s="1564"/>
      <c r="D405" s="1558"/>
      <c r="E405" s="1568"/>
      <c r="F405" s="2227"/>
      <c r="G405" s="2228"/>
      <c r="H405" s="2913" t="s">
        <v>371</v>
      </c>
      <c r="I405" s="2914"/>
      <c r="J405" s="2883"/>
      <c r="K405" s="2915"/>
      <c r="L405" s="2505"/>
      <c r="M405" s="2506"/>
      <c r="N405" s="2906"/>
      <c r="O405" s="2907"/>
      <c r="P405" s="2909"/>
      <c r="Q405" s="7566"/>
      <c r="R405" s="2911"/>
      <c r="S405" s="2912"/>
      <c r="T405" s="2911"/>
      <c r="U405" s="2911"/>
      <c r="V405" s="2911"/>
      <c r="W405" s="2911"/>
      <c r="X405" s="2911"/>
      <c r="Y405" s="2911"/>
      <c r="Z405" s="2226"/>
      <c r="AA405" s="2192">
        <v>1</v>
      </c>
      <c r="AB405" s="1577" t="s">
        <v>1035</v>
      </c>
      <c r="AC405" s="1567">
        <v>72003.2</v>
      </c>
      <c r="AD405" s="1577" t="str">
        <f>AB405</f>
        <v>  Прочие собственные средства</v>
      </c>
      <c r="AE405" s="1567"/>
      <c r="AF405" s="2904"/>
      <c r="AG405" s="2905"/>
      <c r="AH405" s="2905"/>
      <c r="AI405" s="2904"/>
      <c r="AJ405" s="2905"/>
      <c r="AK405" s="2905"/>
      <c r="AL405" s="2386"/>
      <c r="AM405" s="2221"/>
      <c r="AN405" s="2221"/>
      <c r="AO405" s="2221"/>
      <c r="AP405" s="2221"/>
      <c r="AQ405" s="2221"/>
      <c r="AR405" s="2221"/>
      <c r="AS405" s="2221"/>
      <c r="AT405" s="2221"/>
      <c r="AU405" s="2221"/>
      <c r="AV405" s="2221"/>
      <c r="AW405" s="2221"/>
      <c r="AX405" s="2221"/>
      <c r="AY405" s="2221"/>
      <c r="AZ405" s="2221"/>
      <c r="BA405" s="2221"/>
      <c r="BB405" s="2221"/>
      <c r="BC405" s="2221"/>
      <c r="BD405" s="2221"/>
      <c r="BE405" s="2221"/>
      <c r="BF405" s="2221"/>
      <c r="BG405" s="4633"/>
    </row>
    <row customHeight="1" ht="11.25">
      <c r="A406" s="1564" t="s">
        <v>989</v>
      </c>
      <c r="B406" s="1564"/>
      <c r="C406" s="1564"/>
      <c r="D406" s="1558"/>
      <c r="E406" s="1568"/>
      <c r="F406" s="2227"/>
      <c r="G406" s="2228"/>
      <c r="H406" s="2913" t="s">
        <v>371</v>
      </c>
      <c r="I406" s="2914"/>
      <c r="J406" s="2883"/>
      <c r="K406" s="2915"/>
      <c r="L406" s="2505"/>
      <c r="M406" s="2506"/>
      <c r="N406" s="2906"/>
      <c r="O406" s="2907"/>
      <c r="P406" s="2910"/>
      <c r="Q406" s="7566"/>
      <c r="R406" s="2911"/>
      <c r="S406" s="2912"/>
      <c r="T406" s="2911"/>
      <c r="U406" s="2911"/>
      <c r="V406" s="2911"/>
      <c r="W406" s="2911"/>
      <c r="X406" s="2911"/>
      <c r="Y406" s="2911"/>
      <c r="Z406" s="1573"/>
      <c r="AA406" s="1574"/>
      <c r="AB406" s="1639" t="s">
        <v>1036</v>
      </c>
      <c r="AC406" s="1578"/>
      <c r="AD406" s="1578"/>
      <c r="AE406" s="1580"/>
      <c r="AF406" s="2904"/>
      <c r="AG406" s="2905"/>
      <c r="AH406" s="2905"/>
      <c r="AI406" s="2904"/>
      <c r="AJ406" s="2905"/>
      <c r="AK406" s="2905"/>
      <c r="AL406" s="2386"/>
      <c r="AM406" s="2221"/>
      <c r="AN406" s="2221"/>
      <c r="AO406" s="2221"/>
      <c r="AP406" s="2221"/>
      <c r="AQ406" s="2221"/>
      <c r="AR406" s="2221"/>
      <c r="AS406" s="2221"/>
      <c r="AT406" s="2221"/>
      <c r="AU406" s="2221"/>
      <c r="AV406" s="2221"/>
      <c r="AW406" s="2221"/>
      <c r="AX406" s="2221"/>
      <c r="AY406" s="2221"/>
      <c r="AZ406" s="2221"/>
      <c r="BA406" s="2221"/>
      <c r="BB406" s="2221"/>
      <c r="BC406" s="2221"/>
      <c r="BD406" s="2221"/>
      <c r="BE406" s="2221"/>
      <c r="BF406" s="2221"/>
      <c r="BG406" s="4633"/>
    </row>
    <row customHeight="1" ht="11.25">
      <c r="A407" s="1564" t="s">
        <v>989</v>
      </c>
      <c r="B407" s="1564"/>
      <c r="C407" s="1564"/>
      <c r="D407" s="1558"/>
      <c r="E407" s="1568"/>
      <c r="F407" s="2227"/>
      <c r="G407" s="2228"/>
      <c r="H407" s="2913" t="s">
        <v>371</v>
      </c>
      <c r="I407" s="2914"/>
      <c r="J407" s="2883"/>
      <c r="K407" s="2915"/>
      <c r="L407" s="2505"/>
      <c r="M407" s="2506"/>
      <c r="N407" s="1573"/>
      <c r="O407" s="1574"/>
      <c r="P407" s="1566" t="s">
        <v>1037</v>
      </c>
      <c r="Q407" s="1574"/>
      <c r="R407" s="1574"/>
      <c r="S407" s="1574"/>
      <c r="T407" s="1574"/>
      <c r="U407" s="1574"/>
      <c r="V407" s="1574"/>
      <c r="W407" s="1574"/>
      <c r="X407" s="1574"/>
      <c r="Y407" s="1574"/>
      <c r="Z407" s="1574"/>
      <c r="AA407" s="1574"/>
      <c r="AB407" s="1574"/>
      <c r="AC407" s="1574"/>
      <c r="AD407" s="1574"/>
      <c r="AE407" s="1581"/>
      <c r="AF407" s="2904"/>
      <c r="AG407" s="2905"/>
      <c r="AH407" s="2905"/>
      <c r="AI407" s="2904"/>
      <c r="AJ407" s="2905"/>
      <c r="AK407" s="2905"/>
      <c r="AL407" s="2386"/>
      <c r="AM407" s="2221"/>
      <c r="AN407" s="2221"/>
      <c r="AO407" s="2221"/>
      <c r="AP407" s="2221"/>
      <c r="AQ407" s="2221"/>
      <c r="AR407" s="2221"/>
      <c r="AS407" s="2221"/>
      <c r="AT407" s="2221"/>
      <c r="AU407" s="2221"/>
      <c r="AV407" s="2221"/>
      <c r="AW407" s="2221"/>
      <c r="AX407" s="2221"/>
      <c r="AY407" s="2221"/>
      <c r="AZ407" s="2221"/>
      <c r="BA407" s="2221"/>
      <c r="BB407" s="2221"/>
      <c r="BC407" s="2221"/>
      <c r="BD407" s="2221"/>
      <c r="BE407" s="2221"/>
      <c r="BF407" s="2221"/>
      <c r="BG407" s="4633"/>
    </row>
    <row customHeight="1" ht="11.25">
      <c r="A408" s="1564" t="s">
        <v>989</v>
      </c>
      <c r="B408" s="1564" t="s">
        <v>1021</v>
      </c>
      <c r="C408" s="1564"/>
      <c r="D408" s="1558"/>
      <c r="E408" s="1568"/>
      <c r="F408" s="2227"/>
      <c r="G408" s="4617" t="s">
        <v>684</v>
      </c>
      <c r="H408" s="2913" t="s">
        <v>107</v>
      </c>
      <c r="I408" s="2914" t="s">
        <v>1022</v>
      </c>
      <c r="J408" s="2883" t="s">
        <v>1023</v>
      </c>
      <c r="K408" s="2915" t="s">
        <v>1039</v>
      </c>
      <c r="L408" s="2505" t="s">
        <v>19</v>
      </c>
      <c r="M408" s="2506"/>
      <c r="N408" s="2384"/>
      <c r="O408" s="1575" t="s">
        <v>371</v>
      </c>
      <c r="P408" s="1576"/>
      <c r="Q408" s="1576"/>
      <c r="R408" s="1576"/>
      <c r="S408" s="1576"/>
      <c r="T408" s="1576"/>
      <c r="U408" s="1576"/>
      <c r="V408" s="1576"/>
      <c r="W408" s="1576"/>
      <c r="X408" s="1576"/>
      <c r="Y408" s="1576"/>
      <c r="Z408" s="1576"/>
      <c r="AA408" s="1576"/>
      <c r="AB408" s="1576"/>
      <c r="AC408" s="1576"/>
      <c r="AD408" s="1576"/>
      <c r="AE408" s="1576"/>
      <c r="AF408" s="2904">
        <v>5</v>
      </c>
      <c r="AG408" s="2905" t="s">
        <v>1025</v>
      </c>
      <c r="AH408" s="2905" t="s">
        <v>1040</v>
      </c>
      <c r="AI408" s="2904"/>
      <c r="AJ408" s="2905"/>
      <c r="AK408" s="2905"/>
      <c r="AL408" s="2386"/>
      <c r="AM408" s="2221"/>
      <c r="AN408" s="2221"/>
      <c r="AO408" s="2221"/>
      <c r="AP408" s="2221"/>
      <c r="AQ408" s="2221"/>
      <c r="AR408" s="2221"/>
      <c r="AS408" s="2221"/>
      <c r="AT408" s="2221"/>
      <c r="AU408" s="2221"/>
      <c r="AV408" s="2221"/>
      <c r="AW408" s="2221"/>
      <c r="AX408" s="2221"/>
      <c r="AY408" s="2221"/>
      <c r="AZ408" s="2221"/>
      <c r="BA408" s="2221"/>
      <c r="BB408" s="2221"/>
      <c r="BC408" s="2221"/>
      <c r="BD408" s="2221"/>
      <c r="BE408" s="2221"/>
      <c r="BF408" s="2221"/>
      <c r="BG408" s="4633"/>
    </row>
    <row customHeight="1" ht="11.25">
      <c r="A409" s="1564" t="s">
        <v>989</v>
      </c>
      <c r="B409" s="1564"/>
      <c r="C409" s="1564"/>
      <c r="D409" s="1558"/>
      <c r="E409" s="1568"/>
      <c r="F409" s="2227"/>
      <c r="G409" s="2228"/>
      <c r="H409" s="2913" t="s">
        <v>106</v>
      </c>
      <c r="I409" s="2914"/>
      <c r="J409" s="2883"/>
      <c r="K409" s="2915"/>
      <c r="L409" s="2505"/>
      <c r="M409" s="2506"/>
      <c r="N409" s="2906"/>
      <c r="O409" s="2907">
        <v>1</v>
      </c>
      <c r="P409" s="2908" t="s">
        <v>65</v>
      </c>
      <c r="Q409" s="7566" t="s">
        <v>1027</v>
      </c>
      <c r="R409" s="7567" t="s">
        <v>1028</v>
      </c>
      <c r="S409" s="7567" t="s">
        <v>1029</v>
      </c>
      <c r="T409" s="7567" t="s">
        <v>1029</v>
      </c>
      <c r="U409" s="7567" t="s">
        <v>1030</v>
      </c>
      <c r="V409" s="7567" t="s">
        <v>1031</v>
      </c>
      <c r="W409" s="7567" t="s">
        <v>1032</v>
      </c>
      <c r="X409" s="7567" t="s">
        <v>1033</v>
      </c>
      <c r="Y409" s="7567" t="s">
        <v>1034</v>
      </c>
      <c r="Z409" s="1573"/>
      <c r="AA409" s="1574"/>
      <c r="AB409" s="1574"/>
      <c r="AC409" s="1578"/>
      <c r="AD409" s="1578"/>
      <c r="AE409" s="1579"/>
      <c r="AF409" s="2904"/>
      <c r="AG409" s="2905"/>
      <c r="AH409" s="2905"/>
      <c r="AI409" s="2904"/>
      <c r="AJ409" s="2905"/>
      <c r="AK409" s="2905"/>
      <c r="AL409" s="2386"/>
      <c r="AM409" s="2221"/>
      <c r="AN409" s="2221"/>
      <c r="AO409" s="2221"/>
      <c r="AP409" s="2221"/>
      <c r="AQ409" s="2221"/>
      <c r="AR409" s="2221"/>
      <c r="AS409" s="2221"/>
      <c r="AT409" s="2221"/>
      <c r="AU409" s="2221"/>
      <c r="AV409" s="2221"/>
      <c r="AW409" s="2221"/>
      <c r="AX409" s="2221"/>
      <c r="AY409" s="2221"/>
      <c r="AZ409" s="2221"/>
      <c r="BA409" s="2221"/>
      <c r="BB409" s="2221"/>
      <c r="BC409" s="2221"/>
      <c r="BD409" s="2221"/>
      <c r="BE409" s="2221"/>
      <c r="BF409" s="2221"/>
      <c r="BG409" s="4633"/>
    </row>
    <row customHeight="1" ht="11.25">
      <c r="A410" s="1564" t="s">
        <v>989</v>
      </c>
      <c r="B410" s="1564"/>
      <c r="C410" s="1564"/>
      <c r="D410" s="1558"/>
      <c r="E410" s="1568"/>
      <c r="F410" s="2227"/>
      <c r="G410" s="2228"/>
      <c r="H410" s="2913" t="s">
        <v>106</v>
      </c>
      <c r="I410" s="2914"/>
      <c r="J410" s="2883"/>
      <c r="K410" s="2915"/>
      <c r="L410" s="2505"/>
      <c r="M410" s="2506"/>
      <c r="N410" s="2906"/>
      <c r="O410" s="2907"/>
      <c r="P410" s="2909"/>
      <c r="Q410" s="7566"/>
      <c r="R410" s="2911"/>
      <c r="S410" s="2912"/>
      <c r="T410" s="2911"/>
      <c r="U410" s="2911"/>
      <c r="V410" s="2911"/>
      <c r="W410" s="2911"/>
      <c r="X410" s="2911"/>
      <c r="Y410" s="2911"/>
      <c r="Z410" s="2226"/>
      <c r="AA410" s="2192">
        <v>1</v>
      </c>
      <c r="AB410" s="1577" t="s">
        <v>1035</v>
      </c>
      <c r="AC410" s="1567">
        <v>47496</v>
      </c>
      <c r="AD410" s="1577" t="str">
        <f>AB410</f>
        <v>  Прочие собственные средства</v>
      </c>
      <c r="AE410" s="1567"/>
      <c r="AF410" s="2904"/>
      <c r="AG410" s="2905"/>
      <c r="AH410" s="2905"/>
      <c r="AI410" s="2904"/>
      <c r="AJ410" s="2905"/>
      <c r="AK410" s="2905"/>
      <c r="AL410" s="2386"/>
      <c r="AM410" s="2221"/>
      <c r="AN410" s="2221"/>
      <c r="AO410" s="2221"/>
      <c r="AP410" s="2221"/>
      <c r="AQ410" s="2221"/>
      <c r="AR410" s="2221"/>
      <c r="AS410" s="2221"/>
      <c r="AT410" s="2221"/>
      <c r="AU410" s="2221"/>
      <c r="AV410" s="2221"/>
      <c r="AW410" s="2221"/>
      <c r="AX410" s="2221"/>
      <c r="AY410" s="2221"/>
      <c r="AZ410" s="2221"/>
      <c r="BA410" s="2221"/>
      <c r="BB410" s="2221"/>
      <c r="BC410" s="2221"/>
      <c r="BD410" s="2221"/>
      <c r="BE410" s="2221"/>
      <c r="BF410" s="2221"/>
      <c r="BG410" s="4633"/>
    </row>
    <row customHeight="1" ht="11.25">
      <c r="A411" s="1564" t="s">
        <v>989</v>
      </c>
      <c r="B411" s="1564"/>
      <c r="C411" s="1564"/>
      <c r="D411" s="1558"/>
      <c r="E411" s="1568"/>
      <c r="F411" s="2227"/>
      <c r="G411" s="2228"/>
      <c r="H411" s="2913" t="s">
        <v>106</v>
      </c>
      <c r="I411" s="2914"/>
      <c r="J411" s="2883"/>
      <c r="K411" s="2915"/>
      <c r="L411" s="2505"/>
      <c r="M411" s="2506"/>
      <c r="N411" s="2906"/>
      <c r="O411" s="2907"/>
      <c r="P411" s="2910"/>
      <c r="Q411" s="7566"/>
      <c r="R411" s="2911"/>
      <c r="S411" s="2912"/>
      <c r="T411" s="2911"/>
      <c r="U411" s="2911"/>
      <c r="V411" s="2911"/>
      <c r="W411" s="2911"/>
      <c r="X411" s="2911"/>
      <c r="Y411" s="2911"/>
      <c r="Z411" s="1573"/>
      <c r="AA411" s="1574"/>
      <c r="AB411" s="1639" t="s">
        <v>1036</v>
      </c>
      <c r="AC411" s="1578"/>
      <c r="AD411" s="1578"/>
      <c r="AE411" s="1580"/>
      <c r="AF411" s="2904"/>
      <c r="AG411" s="2905"/>
      <c r="AH411" s="2905"/>
      <c r="AI411" s="2904"/>
      <c r="AJ411" s="2905"/>
      <c r="AK411" s="2905"/>
      <c r="AL411" s="2386"/>
      <c r="AM411" s="2221"/>
      <c r="AN411" s="2221"/>
      <c r="AO411" s="2221"/>
      <c r="AP411" s="2221"/>
      <c r="AQ411" s="2221"/>
      <c r="AR411" s="2221"/>
      <c r="AS411" s="2221"/>
      <c r="AT411" s="2221"/>
      <c r="AU411" s="2221"/>
      <c r="AV411" s="2221"/>
      <c r="AW411" s="2221"/>
      <c r="AX411" s="2221"/>
      <c r="AY411" s="2221"/>
      <c r="AZ411" s="2221"/>
      <c r="BA411" s="2221"/>
      <c r="BB411" s="2221"/>
      <c r="BC411" s="2221"/>
      <c r="BD411" s="2221"/>
      <c r="BE411" s="2221"/>
      <c r="BF411" s="2221"/>
      <c r="BG411" s="4633"/>
    </row>
    <row customHeight="1" ht="11.25">
      <c r="A412" s="1564" t="s">
        <v>989</v>
      </c>
      <c r="B412" s="1564"/>
      <c r="C412" s="1564"/>
      <c r="D412" s="1558"/>
      <c r="E412" s="1568"/>
      <c r="F412" s="2227"/>
      <c r="G412" s="2228"/>
      <c r="H412" s="2913" t="s">
        <v>106</v>
      </c>
      <c r="I412" s="2914"/>
      <c r="J412" s="2883"/>
      <c r="K412" s="2915"/>
      <c r="L412" s="2505"/>
      <c r="M412" s="2506"/>
      <c r="N412" s="1573"/>
      <c r="O412" s="1574"/>
      <c r="P412" s="1566" t="s">
        <v>1037</v>
      </c>
      <c r="Q412" s="1574"/>
      <c r="R412" s="1574"/>
      <c r="S412" s="1574"/>
      <c r="T412" s="1574"/>
      <c r="U412" s="1574"/>
      <c r="V412" s="1574"/>
      <c r="W412" s="1574"/>
      <c r="X412" s="1574"/>
      <c r="Y412" s="1574"/>
      <c r="Z412" s="1574"/>
      <c r="AA412" s="1574"/>
      <c r="AB412" s="1574"/>
      <c r="AC412" s="1574"/>
      <c r="AD412" s="1574"/>
      <c r="AE412" s="1581"/>
      <c r="AF412" s="2904"/>
      <c r="AG412" s="2905"/>
      <c r="AH412" s="2905"/>
      <c r="AI412" s="2904"/>
      <c r="AJ412" s="2905"/>
      <c r="AK412" s="2905"/>
      <c r="AL412" s="2386"/>
      <c r="AM412" s="2221"/>
      <c r="AN412" s="2221"/>
      <c r="AO412" s="2221"/>
      <c r="AP412" s="2221"/>
      <c r="AQ412" s="2221"/>
      <c r="AR412" s="2221"/>
      <c r="AS412" s="2221"/>
      <c r="AT412" s="2221"/>
      <c r="AU412" s="2221"/>
      <c r="AV412" s="2221"/>
      <c r="AW412" s="2221"/>
      <c r="AX412" s="2221"/>
      <c r="AY412" s="2221"/>
      <c r="AZ412" s="2221"/>
      <c r="BA412" s="2221"/>
      <c r="BB412" s="2221"/>
      <c r="BC412" s="2221"/>
      <c r="BD412" s="2221"/>
      <c r="BE412" s="2221"/>
      <c r="BF412" s="2221"/>
      <c r="BG412" s="4633"/>
    </row>
    <row customHeight="1" ht="11.25">
      <c r="A413" s="1564" t="s">
        <v>989</v>
      </c>
      <c r="B413" s="1564" t="s">
        <v>1021</v>
      </c>
      <c r="C413" s="1564"/>
      <c r="D413" s="1558"/>
      <c r="E413" s="1568"/>
      <c r="F413" s="2227"/>
      <c r="G413" s="4617" t="s">
        <v>684</v>
      </c>
      <c r="H413" s="2913" t="s">
        <v>90</v>
      </c>
      <c r="I413" s="2914" t="s">
        <v>1022</v>
      </c>
      <c r="J413" s="2883" t="s">
        <v>1038</v>
      </c>
      <c r="K413" s="2915" t="s">
        <v>1044</v>
      </c>
      <c r="L413" s="2505" t="s">
        <v>19</v>
      </c>
      <c r="M413" s="2506"/>
      <c r="N413" s="2384"/>
      <c r="O413" s="1575" t="s">
        <v>371</v>
      </c>
      <c r="P413" s="1576"/>
      <c r="Q413" s="1576"/>
      <c r="R413" s="1576"/>
      <c r="S413" s="1576"/>
      <c r="T413" s="1576"/>
      <c r="U413" s="1576"/>
      <c r="V413" s="1576"/>
      <c r="W413" s="1576"/>
      <c r="X413" s="1576"/>
      <c r="Y413" s="1576"/>
      <c r="Z413" s="1576"/>
      <c r="AA413" s="1576"/>
      <c r="AB413" s="1576"/>
      <c r="AC413" s="1576"/>
      <c r="AD413" s="1576"/>
      <c r="AE413" s="1576"/>
      <c r="AF413" s="2904">
        <v>3</v>
      </c>
      <c r="AG413" s="2905" t="s">
        <v>1025</v>
      </c>
      <c r="AH413" s="2905" t="s">
        <v>1045</v>
      </c>
      <c r="AI413" s="2904"/>
      <c r="AJ413" s="2905"/>
      <c r="AK413" s="2905"/>
      <c r="AL413" s="2386"/>
      <c r="AM413" s="2221"/>
      <c r="AN413" s="2221"/>
      <c r="AO413" s="2221"/>
      <c r="AP413" s="2221"/>
      <c r="AQ413" s="2221"/>
      <c r="AR413" s="2221"/>
      <c r="AS413" s="2221"/>
      <c r="AT413" s="2221"/>
      <c r="AU413" s="2221"/>
      <c r="AV413" s="2221"/>
      <c r="AW413" s="2221"/>
      <c r="AX413" s="2221"/>
      <c r="AY413" s="2221"/>
      <c r="AZ413" s="2221"/>
      <c r="BA413" s="2221"/>
      <c r="BB413" s="2221"/>
      <c r="BC413" s="2221"/>
      <c r="BD413" s="2221"/>
      <c r="BE413" s="2221"/>
      <c r="BF413" s="2221"/>
      <c r="BG413" s="4633"/>
    </row>
    <row customHeight="1" ht="11.25">
      <c r="A414" s="1564" t="s">
        <v>989</v>
      </c>
      <c r="B414" s="1564"/>
      <c r="C414" s="1564"/>
      <c r="D414" s="1558"/>
      <c r="E414" s="1568"/>
      <c r="F414" s="2227"/>
      <c r="G414" s="2228"/>
      <c r="H414" s="2913" t="s">
        <v>107</v>
      </c>
      <c r="I414" s="2914"/>
      <c r="J414" s="2883"/>
      <c r="K414" s="2915"/>
      <c r="L414" s="2505"/>
      <c r="M414" s="2506"/>
      <c r="N414" s="2906"/>
      <c r="O414" s="2907">
        <v>1</v>
      </c>
      <c r="P414" s="2908" t="s">
        <v>65</v>
      </c>
      <c r="Q414" s="7566" t="s">
        <v>1027</v>
      </c>
      <c r="R414" s="7567" t="s">
        <v>1028</v>
      </c>
      <c r="S414" s="7567" t="s">
        <v>1029</v>
      </c>
      <c r="T414" s="7567" t="s">
        <v>1029</v>
      </c>
      <c r="U414" s="7567" t="s">
        <v>1030</v>
      </c>
      <c r="V414" s="7567" t="s">
        <v>1031</v>
      </c>
      <c r="W414" s="7567" t="s">
        <v>1032</v>
      </c>
      <c r="X414" s="7567" t="s">
        <v>1033</v>
      </c>
      <c r="Y414" s="7567" t="s">
        <v>1034</v>
      </c>
      <c r="Z414" s="1573"/>
      <c r="AA414" s="1574"/>
      <c r="AB414" s="1574"/>
      <c r="AC414" s="1578"/>
      <c r="AD414" s="1578"/>
      <c r="AE414" s="1579"/>
      <c r="AF414" s="2904"/>
      <c r="AG414" s="2905"/>
      <c r="AH414" s="2905"/>
      <c r="AI414" s="2904"/>
      <c r="AJ414" s="2905"/>
      <c r="AK414" s="2905"/>
      <c r="AL414" s="2386"/>
      <c r="AM414" s="2221"/>
      <c r="AN414" s="2221"/>
      <c r="AO414" s="2221"/>
      <c r="AP414" s="2221"/>
      <c r="AQ414" s="2221"/>
      <c r="AR414" s="2221"/>
      <c r="AS414" s="2221"/>
      <c r="AT414" s="2221"/>
      <c r="AU414" s="2221"/>
      <c r="AV414" s="2221"/>
      <c r="AW414" s="2221"/>
      <c r="AX414" s="2221"/>
      <c r="AY414" s="2221"/>
      <c r="AZ414" s="2221"/>
      <c r="BA414" s="2221"/>
      <c r="BB414" s="2221"/>
      <c r="BC414" s="2221"/>
      <c r="BD414" s="2221"/>
      <c r="BE414" s="2221"/>
      <c r="BF414" s="2221"/>
      <c r="BG414" s="4633"/>
    </row>
    <row customHeight="1" ht="11.25">
      <c r="A415" s="1564" t="s">
        <v>989</v>
      </c>
      <c r="B415" s="1564"/>
      <c r="C415" s="1564"/>
      <c r="D415" s="1558"/>
      <c r="E415" s="1568"/>
      <c r="F415" s="2227"/>
      <c r="G415" s="2228"/>
      <c r="H415" s="2913" t="s">
        <v>107</v>
      </c>
      <c r="I415" s="2914"/>
      <c r="J415" s="2883"/>
      <c r="K415" s="2915"/>
      <c r="L415" s="2505"/>
      <c r="M415" s="2506"/>
      <c r="N415" s="2906"/>
      <c r="O415" s="2907"/>
      <c r="P415" s="2909"/>
      <c r="Q415" s="7566"/>
      <c r="R415" s="2911"/>
      <c r="S415" s="2912"/>
      <c r="T415" s="2911"/>
      <c r="U415" s="2911"/>
      <c r="V415" s="2911"/>
      <c r="W415" s="2911"/>
      <c r="X415" s="2911"/>
      <c r="Y415" s="2911"/>
      <c r="Z415" s="2226"/>
      <c r="AA415" s="2192">
        <v>1</v>
      </c>
      <c r="AB415" s="1577" t="s">
        <v>1046</v>
      </c>
      <c r="AC415" s="1567">
        <v>4758</v>
      </c>
      <c r="AD415" s="1577" t="str">
        <f>AB415</f>
        <v>  Кредиты</v>
      </c>
      <c r="AE415" s="1567"/>
      <c r="AF415" s="2904"/>
      <c r="AG415" s="2905"/>
      <c r="AH415" s="2905"/>
      <c r="AI415" s="2904"/>
      <c r="AJ415" s="2905"/>
      <c r="AK415" s="2905"/>
      <c r="AL415" s="2386"/>
      <c r="AM415" s="2221"/>
      <c r="AN415" s="2221"/>
      <c r="AO415" s="2221"/>
      <c r="AP415" s="2221"/>
      <c r="AQ415" s="2221"/>
      <c r="AR415" s="2221"/>
      <c r="AS415" s="2221"/>
      <c r="AT415" s="2221"/>
      <c r="AU415" s="2221"/>
      <c r="AV415" s="2221"/>
      <c r="AW415" s="2221"/>
      <c r="AX415" s="2221"/>
      <c r="AY415" s="2221"/>
      <c r="AZ415" s="2221"/>
      <c r="BA415" s="2221"/>
      <c r="BB415" s="2221"/>
      <c r="BC415" s="2221"/>
      <c r="BD415" s="2221"/>
      <c r="BE415" s="2221"/>
      <c r="BF415" s="2221"/>
      <c r="BG415" s="4633"/>
    </row>
    <row customHeight="1" ht="11.25">
      <c r="A416" s="1564" t="s">
        <v>989</v>
      </c>
      <c r="B416" s="1564"/>
      <c r="C416" s="1564"/>
      <c r="D416" s="1558"/>
      <c r="E416" s="1568"/>
      <c r="F416" s="2227"/>
      <c r="G416" s="2228"/>
      <c r="H416" s="2913" t="s">
        <v>107</v>
      </c>
      <c r="I416" s="2914"/>
      <c r="J416" s="2883"/>
      <c r="K416" s="2915"/>
      <c r="L416" s="2505"/>
      <c r="M416" s="2506"/>
      <c r="N416" s="2906"/>
      <c r="O416" s="2907"/>
      <c r="P416" s="2910"/>
      <c r="Q416" s="7566"/>
      <c r="R416" s="2911"/>
      <c r="S416" s="2912"/>
      <c r="T416" s="2911"/>
      <c r="U416" s="2911"/>
      <c r="V416" s="2911"/>
      <c r="W416" s="2911"/>
      <c r="X416" s="2911"/>
      <c r="Y416" s="2911"/>
      <c r="Z416" s="1573"/>
      <c r="AA416" s="1574"/>
      <c r="AB416" s="1639" t="s">
        <v>1036</v>
      </c>
      <c r="AC416" s="1578"/>
      <c r="AD416" s="1578"/>
      <c r="AE416" s="1580"/>
      <c r="AF416" s="2904"/>
      <c r="AG416" s="2905"/>
      <c r="AH416" s="2905"/>
      <c r="AI416" s="2904"/>
      <c r="AJ416" s="2905"/>
      <c r="AK416" s="2905"/>
      <c r="AL416" s="2386"/>
      <c r="AM416" s="2221"/>
      <c r="AN416" s="2221"/>
      <c r="AO416" s="2221"/>
      <c r="AP416" s="2221"/>
      <c r="AQ416" s="2221"/>
      <c r="AR416" s="2221"/>
      <c r="AS416" s="2221"/>
      <c r="AT416" s="2221"/>
      <c r="AU416" s="2221"/>
      <c r="AV416" s="2221"/>
      <c r="AW416" s="2221"/>
      <c r="AX416" s="2221"/>
      <c r="AY416" s="2221"/>
      <c r="AZ416" s="2221"/>
      <c r="BA416" s="2221"/>
      <c r="BB416" s="2221"/>
      <c r="BC416" s="2221"/>
      <c r="BD416" s="2221"/>
      <c r="BE416" s="2221"/>
      <c r="BF416" s="2221"/>
      <c r="BG416" s="4633"/>
    </row>
    <row customHeight="1" ht="11.25">
      <c r="A417" s="1564" t="s">
        <v>989</v>
      </c>
      <c r="B417" s="1564"/>
      <c r="C417" s="1564"/>
      <c r="D417" s="1558"/>
      <c r="E417" s="1568"/>
      <c r="F417" s="2227"/>
      <c r="G417" s="2228"/>
      <c r="H417" s="2913" t="s">
        <v>107</v>
      </c>
      <c r="I417" s="2914"/>
      <c r="J417" s="2883"/>
      <c r="K417" s="2915"/>
      <c r="L417" s="2505"/>
      <c r="M417" s="2506"/>
      <c r="N417" s="1573"/>
      <c r="O417" s="1574"/>
      <c r="P417" s="1566" t="s">
        <v>1037</v>
      </c>
      <c r="Q417" s="1574"/>
      <c r="R417" s="1574"/>
      <c r="S417" s="1574"/>
      <c r="T417" s="1574"/>
      <c r="U417" s="1574"/>
      <c r="V417" s="1574"/>
      <c r="W417" s="1574"/>
      <c r="X417" s="1574"/>
      <c r="Y417" s="1574"/>
      <c r="Z417" s="1574"/>
      <c r="AA417" s="1574"/>
      <c r="AB417" s="1574"/>
      <c r="AC417" s="1574"/>
      <c r="AD417" s="1574"/>
      <c r="AE417" s="1581"/>
      <c r="AF417" s="2904"/>
      <c r="AG417" s="2905"/>
      <c r="AH417" s="2905"/>
      <c r="AI417" s="2904"/>
      <c r="AJ417" s="2905"/>
      <c r="AK417" s="2905"/>
      <c r="AL417" s="2386"/>
      <c r="AM417" s="2221"/>
      <c r="AN417" s="2221"/>
      <c r="AO417" s="2221"/>
      <c r="AP417" s="2221"/>
      <c r="AQ417" s="2221"/>
      <c r="AR417" s="2221"/>
      <c r="AS417" s="2221"/>
      <c r="AT417" s="2221"/>
      <c r="AU417" s="2221"/>
      <c r="AV417" s="2221"/>
      <c r="AW417" s="2221"/>
      <c r="AX417" s="2221"/>
      <c r="AY417" s="2221"/>
      <c r="AZ417" s="2221"/>
      <c r="BA417" s="2221"/>
      <c r="BB417" s="2221"/>
      <c r="BC417" s="2221"/>
      <c r="BD417" s="2221"/>
      <c r="BE417" s="2221"/>
      <c r="BF417" s="2221"/>
      <c r="BG417" s="4633"/>
    </row>
    <row customHeight="1" ht="11.25">
      <c r="A418" s="1564" t="s">
        <v>989</v>
      </c>
      <c r="B418" s="1564" t="s">
        <v>22</v>
      </c>
      <c r="C418" s="1564"/>
      <c r="D418" s="1558"/>
      <c r="E418" s="1568"/>
      <c r="F418" s="2227"/>
      <c r="G418" s="4617" t="s">
        <v>684</v>
      </c>
      <c r="H418" s="2913" t="s">
        <v>91</v>
      </c>
      <c r="I418" s="2914" t="s">
        <v>1047</v>
      </c>
      <c r="J418" s="7565" t="s">
        <v>22</v>
      </c>
      <c r="K418" s="2915" t="s">
        <v>1048</v>
      </c>
      <c r="L418" s="2505" t="s">
        <v>19</v>
      </c>
      <c r="M418" s="2506"/>
      <c r="N418" s="2384"/>
      <c r="O418" s="1575" t="s">
        <v>371</v>
      </c>
      <c r="P418" s="1576"/>
      <c r="Q418" s="1576"/>
      <c r="R418" s="1576"/>
      <c r="S418" s="1576"/>
      <c r="T418" s="1576"/>
      <c r="U418" s="1576"/>
      <c r="V418" s="1576"/>
      <c r="W418" s="1576"/>
      <c r="X418" s="1576"/>
      <c r="Y418" s="1576"/>
      <c r="Z418" s="1576"/>
      <c r="AA418" s="1576"/>
      <c r="AB418" s="1576"/>
      <c r="AC418" s="1576"/>
      <c r="AD418" s="1576"/>
      <c r="AE418" s="1576"/>
      <c r="AF418" s="2904">
        <v>2</v>
      </c>
      <c r="AG418" s="2905" t="s">
        <v>1049</v>
      </c>
      <c r="AH418" s="2905" t="s">
        <v>1050</v>
      </c>
      <c r="AI418" s="2904"/>
      <c r="AJ418" s="2905"/>
      <c r="AK418" s="2905"/>
      <c r="AL418" s="2386"/>
      <c r="AM418" s="2221"/>
      <c r="AN418" s="2221"/>
      <c r="AO418" s="2221"/>
      <c r="AP418" s="2221"/>
      <c r="AQ418" s="2221"/>
      <c r="AR418" s="2221"/>
      <c r="AS418" s="2221"/>
      <c r="AT418" s="2221"/>
      <c r="AU418" s="2221"/>
      <c r="AV418" s="2221"/>
      <c r="AW418" s="2221"/>
      <c r="AX418" s="2221"/>
      <c r="AY418" s="2221"/>
      <c r="AZ418" s="2221"/>
      <c r="BA418" s="2221"/>
      <c r="BB418" s="2221"/>
      <c r="BC418" s="2221"/>
      <c r="BD418" s="2221"/>
      <c r="BE418" s="2221"/>
      <c r="BF418" s="2221"/>
      <c r="BG418" s="4633"/>
    </row>
    <row customHeight="1" ht="11.25">
      <c r="A419" s="1564" t="s">
        <v>989</v>
      </c>
      <c r="B419" s="1564"/>
      <c r="C419" s="1564"/>
      <c r="D419" s="1558"/>
      <c r="E419" s="1568"/>
      <c r="F419" s="2227"/>
      <c r="G419" s="2228"/>
      <c r="H419" s="2913" t="s">
        <v>90</v>
      </c>
      <c r="I419" s="2914"/>
      <c r="J419" s="7565"/>
      <c r="K419" s="2915"/>
      <c r="L419" s="2505"/>
      <c r="M419" s="2506"/>
      <c r="N419" s="2906"/>
      <c r="O419" s="2907">
        <v>1</v>
      </c>
      <c r="P419" s="2908" t="s">
        <v>65</v>
      </c>
      <c r="Q419" s="7566" t="s">
        <v>1027</v>
      </c>
      <c r="R419" s="7567" t="s">
        <v>1028</v>
      </c>
      <c r="S419" s="7567" t="s">
        <v>1029</v>
      </c>
      <c r="T419" s="7567" t="s">
        <v>1029</v>
      </c>
      <c r="U419" s="7567" t="s">
        <v>1030</v>
      </c>
      <c r="V419" s="7567" t="s">
        <v>1031</v>
      </c>
      <c r="W419" s="7567" t="s">
        <v>1032</v>
      </c>
      <c r="X419" s="7567" t="s">
        <v>1033</v>
      </c>
      <c r="Y419" s="7567" t="s">
        <v>1034</v>
      </c>
      <c r="Z419" s="1573"/>
      <c r="AA419" s="1574"/>
      <c r="AB419" s="1574"/>
      <c r="AC419" s="1578"/>
      <c r="AD419" s="1578"/>
      <c r="AE419" s="1579"/>
      <c r="AF419" s="2904"/>
      <c r="AG419" s="2905"/>
      <c r="AH419" s="2905"/>
      <c r="AI419" s="2904"/>
      <c r="AJ419" s="2905"/>
      <c r="AK419" s="2905"/>
      <c r="AL419" s="2386"/>
      <c r="AM419" s="2221"/>
      <c r="AN419" s="2221"/>
      <c r="AO419" s="2221"/>
      <c r="AP419" s="2221"/>
      <c r="AQ419" s="2221"/>
      <c r="AR419" s="2221"/>
      <c r="AS419" s="2221"/>
      <c r="AT419" s="2221"/>
      <c r="AU419" s="2221"/>
      <c r="AV419" s="2221"/>
      <c r="AW419" s="2221"/>
      <c r="AX419" s="2221"/>
      <c r="AY419" s="2221"/>
      <c r="AZ419" s="2221"/>
      <c r="BA419" s="2221"/>
      <c r="BB419" s="2221"/>
      <c r="BC419" s="2221"/>
      <c r="BD419" s="2221"/>
      <c r="BE419" s="2221"/>
      <c r="BF419" s="2221"/>
      <c r="BG419" s="4633"/>
    </row>
    <row customHeight="1" ht="11.25">
      <c r="A420" s="1564" t="s">
        <v>989</v>
      </c>
      <c r="B420" s="1564"/>
      <c r="C420" s="1564"/>
      <c r="D420" s="1558"/>
      <c r="E420" s="1568"/>
      <c r="F420" s="2227"/>
      <c r="G420" s="2228"/>
      <c r="H420" s="2913" t="s">
        <v>90</v>
      </c>
      <c r="I420" s="2914"/>
      <c r="J420" s="7565"/>
      <c r="K420" s="2915"/>
      <c r="L420" s="2505"/>
      <c r="M420" s="2506"/>
      <c r="N420" s="2906"/>
      <c r="O420" s="2907"/>
      <c r="P420" s="2909"/>
      <c r="Q420" s="7566"/>
      <c r="R420" s="2911"/>
      <c r="S420" s="2912"/>
      <c r="T420" s="2911"/>
      <c r="U420" s="2911"/>
      <c r="V420" s="2911"/>
      <c r="W420" s="2911"/>
      <c r="X420" s="2911"/>
      <c r="Y420" s="2911"/>
      <c r="Z420" s="2226"/>
      <c r="AA420" s="2192">
        <v>1</v>
      </c>
      <c r="AB420" s="1577" t="s">
        <v>1043</v>
      </c>
      <c r="AC420" s="1567">
        <v>348.70613</v>
      </c>
      <c r="AD420" s="1577" t="str">
        <f>AB420</f>
        <v>      Амортизационные отчисления с выделением результатов переоценки основных средств и нематериальных активов</v>
      </c>
      <c r="AE420" s="1567"/>
      <c r="AF420" s="2904"/>
      <c r="AG420" s="2905"/>
      <c r="AH420" s="2905"/>
      <c r="AI420" s="2904"/>
      <c r="AJ420" s="2905"/>
      <c r="AK420" s="2905"/>
      <c r="AL420" s="2386"/>
      <c r="AM420" s="2221"/>
      <c r="AN420" s="2221"/>
      <c r="AO420" s="2221"/>
      <c r="AP420" s="2221"/>
      <c r="AQ420" s="2221"/>
      <c r="AR420" s="2221"/>
      <c r="AS420" s="2221"/>
      <c r="AT420" s="2221"/>
      <c r="AU420" s="2221"/>
      <c r="AV420" s="2221"/>
      <c r="AW420" s="2221"/>
      <c r="AX420" s="2221"/>
      <c r="AY420" s="2221"/>
      <c r="AZ420" s="2221"/>
      <c r="BA420" s="2221"/>
      <c r="BB420" s="2221"/>
      <c r="BC420" s="2221"/>
      <c r="BD420" s="2221"/>
      <c r="BE420" s="2221"/>
      <c r="BF420" s="2221"/>
      <c r="BG420" s="4633"/>
    </row>
    <row customHeight="1" ht="11.25">
      <c r="A421" s="1564" t="s">
        <v>989</v>
      </c>
      <c r="B421" s="1564"/>
      <c r="C421" s="1564"/>
      <c r="D421" s="1558"/>
      <c r="E421" s="1568"/>
      <c r="F421" s="2228"/>
      <c r="G421" s="2228"/>
      <c r="H421" s="2228"/>
      <c r="I421" s="2228"/>
      <c r="J421" s="2228"/>
      <c r="K421" s="2228"/>
      <c r="L421" s="2228"/>
      <c r="M421" s="2228"/>
      <c r="N421" s="2228"/>
      <c r="O421" s="2228"/>
      <c r="P421" s="2228"/>
      <c r="Q421" s="2228"/>
      <c r="R421" s="2228"/>
      <c r="S421" s="2228"/>
      <c r="T421" s="2228"/>
      <c r="U421" s="2228"/>
      <c r="V421" s="2228"/>
      <c r="W421" s="2228"/>
      <c r="X421" s="2228"/>
      <c r="Y421" s="2228"/>
      <c r="Z421" s="7559" t="s">
        <v>684</v>
      </c>
      <c r="AA421" s="2212" t="s">
        <v>107</v>
      </c>
      <c r="AB421" s="1577" t="s">
        <v>1035</v>
      </c>
      <c r="AC421" s="1567">
        <v>69.74123</v>
      </c>
      <c r="AD421" s="1577" t="str">
        <f>AB421</f>
        <v>  Прочие собственные средства</v>
      </c>
      <c r="AE421" s="1567"/>
      <c r="AF421" s="2229"/>
      <c r="AG421" s="2157"/>
      <c r="AH421" s="2157"/>
      <c r="AI421" s="2229"/>
      <c r="AJ421" s="2157"/>
      <c r="AK421" s="2385"/>
      <c r="AL421" s="2386"/>
      <c r="AM421" s="2221"/>
      <c r="AN421" s="2221"/>
      <c r="AO421" s="2221"/>
      <c r="AP421" s="2221"/>
      <c r="AQ421" s="2221"/>
      <c r="AR421" s="2221"/>
      <c r="AS421" s="2221"/>
      <c r="AT421" s="2221"/>
      <c r="AU421" s="2221"/>
      <c r="AV421" s="2221"/>
      <c r="AW421" s="2221"/>
      <c r="AX421" s="2221"/>
      <c r="AY421" s="2221"/>
      <c r="AZ421" s="2221"/>
      <c r="BA421" s="2221"/>
      <c r="BB421" s="2221"/>
      <c r="BC421" s="2221"/>
      <c r="BD421" s="2221"/>
      <c r="BE421" s="2221"/>
      <c r="BF421" s="2221"/>
      <c r="BG421" s="7564"/>
    </row>
    <row customHeight="1" ht="11.25">
      <c r="A422" s="1564" t="s">
        <v>989</v>
      </c>
      <c r="B422" s="1564"/>
      <c r="C422" s="1564"/>
      <c r="D422" s="1558"/>
      <c r="E422" s="1568"/>
      <c r="F422" s="2227"/>
      <c r="G422" s="2228"/>
      <c r="H422" s="2913" t="s">
        <v>90</v>
      </c>
      <c r="I422" s="2914"/>
      <c r="J422" s="7565"/>
      <c r="K422" s="2915"/>
      <c r="L422" s="2505"/>
      <c r="M422" s="2506"/>
      <c r="N422" s="2906"/>
      <c r="O422" s="2907"/>
      <c r="P422" s="2910"/>
      <c r="Q422" s="7566"/>
      <c r="R422" s="2911"/>
      <c r="S422" s="2912"/>
      <c r="T422" s="2911"/>
      <c r="U422" s="2911"/>
      <c r="V422" s="2911"/>
      <c r="W422" s="2911"/>
      <c r="X422" s="2911"/>
      <c r="Y422" s="2911"/>
      <c r="Z422" s="1573"/>
      <c r="AA422" s="1574"/>
      <c r="AB422" s="1639" t="s">
        <v>1036</v>
      </c>
      <c r="AC422" s="1578"/>
      <c r="AD422" s="1578"/>
      <c r="AE422" s="1580"/>
      <c r="AF422" s="2904"/>
      <c r="AG422" s="2905"/>
      <c r="AH422" s="2905"/>
      <c r="AI422" s="2904"/>
      <c r="AJ422" s="2905"/>
      <c r="AK422" s="2905"/>
      <c r="AL422" s="2386"/>
      <c r="AM422" s="2221"/>
      <c r="AN422" s="2221"/>
      <c r="AO422" s="2221"/>
      <c r="AP422" s="2221"/>
      <c r="AQ422" s="2221"/>
      <c r="AR422" s="2221"/>
      <c r="AS422" s="2221"/>
      <c r="AT422" s="2221"/>
      <c r="AU422" s="2221"/>
      <c r="AV422" s="2221"/>
      <c r="AW422" s="2221"/>
      <c r="AX422" s="2221"/>
      <c r="AY422" s="2221"/>
      <c r="AZ422" s="2221"/>
      <c r="BA422" s="2221"/>
      <c r="BB422" s="2221"/>
      <c r="BC422" s="2221"/>
      <c r="BD422" s="2221"/>
      <c r="BE422" s="2221"/>
      <c r="BF422" s="2221"/>
      <c r="BG422" s="4633"/>
    </row>
    <row customHeight="1" ht="11.25">
      <c r="A423" s="1564" t="s">
        <v>989</v>
      </c>
      <c r="B423" s="1564"/>
      <c r="C423" s="1564"/>
      <c r="D423" s="1558"/>
      <c r="E423" s="1568"/>
      <c r="F423" s="2227"/>
      <c r="G423" s="2228"/>
      <c r="H423" s="2913" t="s">
        <v>90</v>
      </c>
      <c r="I423" s="2914"/>
      <c r="J423" s="7565"/>
      <c r="K423" s="2915"/>
      <c r="L423" s="2505"/>
      <c r="M423" s="2506"/>
      <c r="N423" s="1573"/>
      <c r="O423" s="1574"/>
      <c r="P423" s="1566" t="s">
        <v>1037</v>
      </c>
      <c r="Q423" s="1574"/>
      <c r="R423" s="1574"/>
      <c r="S423" s="1574"/>
      <c r="T423" s="1574"/>
      <c r="U423" s="1574"/>
      <c r="V423" s="1574"/>
      <c r="W423" s="1574"/>
      <c r="X423" s="1574"/>
      <c r="Y423" s="1574"/>
      <c r="Z423" s="1574"/>
      <c r="AA423" s="1574"/>
      <c r="AB423" s="1574"/>
      <c r="AC423" s="1574"/>
      <c r="AD423" s="1574"/>
      <c r="AE423" s="1581"/>
      <c r="AF423" s="2904"/>
      <c r="AG423" s="2905"/>
      <c r="AH423" s="2905"/>
      <c r="AI423" s="2904"/>
      <c r="AJ423" s="2905"/>
      <c r="AK423" s="2905"/>
      <c r="AL423" s="2386"/>
      <c r="AM423" s="2221"/>
      <c r="AN423" s="2221"/>
      <c r="AO423" s="2221"/>
      <c r="AP423" s="2221"/>
      <c r="AQ423" s="2221"/>
      <c r="AR423" s="2221"/>
      <c r="AS423" s="2221"/>
      <c r="AT423" s="2221"/>
      <c r="AU423" s="2221"/>
      <c r="AV423" s="2221"/>
      <c r="AW423" s="2221"/>
      <c r="AX423" s="2221"/>
      <c r="AY423" s="2221"/>
      <c r="AZ423" s="2221"/>
      <c r="BA423" s="2221"/>
      <c r="BB423" s="2221"/>
      <c r="BC423" s="2221"/>
      <c r="BD423" s="2221"/>
      <c r="BE423" s="2221"/>
      <c r="BF423" s="2221"/>
      <c r="BG423" s="4633"/>
    </row>
    <row customHeight="1" ht="11.25">
      <c r="A424" s="1564" t="s">
        <v>989</v>
      </c>
      <c r="B424" s="1564" t="s">
        <v>22</v>
      </c>
      <c r="C424" s="1564"/>
      <c r="D424" s="1558"/>
      <c r="E424" s="1568"/>
      <c r="F424" s="2227"/>
      <c r="G424" s="7559" t="s">
        <v>684</v>
      </c>
      <c r="H424" s="2913" t="s">
        <v>108</v>
      </c>
      <c r="I424" s="2914" t="s">
        <v>1047</v>
      </c>
      <c r="J424" s="7565" t="s">
        <v>22</v>
      </c>
      <c r="K424" s="2915" t="s">
        <v>1064</v>
      </c>
      <c r="L424" s="2505" t="s">
        <v>19</v>
      </c>
      <c r="M424" s="2506"/>
      <c r="N424" s="2384"/>
      <c r="O424" s="1575" t="s">
        <v>371</v>
      </c>
      <c r="P424" s="1576"/>
      <c r="Q424" s="1576"/>
      <c r="R424" s="1576"/>
      <c r="S424" s="1576"/>
      <c r="T424" s="1576"/>
      <c r="U424" s="1576"/>
      <c r="V424" s="1576"/>
      <c r="W424" s="1576"/>
      <c r="X424" s="1576"/>
      <c r="Y424" s="1576"/>
      <c r="Z424" s="1576"/>
      <c r="AA424" s="1576"/>
      <c r="AB424" s="1576"/>
      <c r="AC424" s="1576"/>
      <c r="AD424" s="1576"/>
      <c r="AE424" s="1576"/>
      <c r="AF424" s="2904">
        <v>1</v>
      </c>
      <c r="AG424" s="2905" t="s">
        <v>1049</v>
      </c>
      <c r="AH424" s="2905" t="s">
        <v>1045</v>
      </c>
      <c r="AI424" s="2904"/>
      <c r="AJ424" s="2905"/>
      <c r="AK424" s="2905"/>
      <c r="AL424" s="2386"/>
      <c r="AM424" s="2221"/>
      <c r="AN424" s="2221"/>
      <c r="AO424" s="2221"/>
      <c r="AP424" s="2221"/>
      <c r="AQ424" s="2221"/>
      <c r="AR424" s="2221"/>
      <c r="AS424" s="2221"/>
      <c r="AT424" s="2221"/>
      <c r="AU424" s="2221"/>
      <c r="AV424" s="2221"/>
      <c r="AW424" s="2221"/>
      <c r="AX424" s="2221"/>
      <c r="AY424" s="2221"/>
      <c r="AZ424" s="2221"/>
      <c r="BA424" s="2221"/>
      <c r="BB424" s="2221"/>
      <c r="BC424" s="2221"/>
      <c r="BD424" s="2221"/>
      <c r="BE424" s="2221"/>
      <c r="BF424" s="2221"/>
      <c r="BG424" s="7564"/>
    </row>
    <row customHeight="1" ht="11.25">
      <c r="A425" s="1564" t="s">
        <v>989</v>
      </c>
      <c r="B425" s="1564"/>
      <c r="C425" s="1564"/>
      <c r="D425" s="1558"/>
      <c r="E425" s="1568"/>
      <c r="F425" s="2227"/>
      <c r="G425" s="2228"/>
      <c r="H425" s="2913" t="s">
        <v>91</v>
      </c>
      <c r="I425" s="2914"/>
      <c r="J425" s="7565"/>
      <c r="K425" s="2915"/>
      <c r="L425" s="2505"/>
      <c r="M425" s="2506"/>
      <c r="N425" s="2906"/>
      <c r="O425" s="2907">
        <v>1</v>
      </c>
      <c r="P425" s="2908" t="s">
        <v>19</v>
      </c>
      <c r="Q425" s="2911" t="s">
        <v>22</v>
      </c>
      <c r="R425" s="2911" t="s">
        <v>22</v>
      </c>
      <c r="S425" s="2911" t="s">
        <v>22</v>
      </c>
      <c r="T425" s="2911" t="s">
        <v>22</v>
      </c>
      <c r="U425" s="2911" t="s">
        <v>22</v>
      </c>
      <c r="V425" s="2911" t="s">
        <v>22</v>
      </c>
      <c r="W425" s="2911" t="s">
        <v>22</v>
      </c>
      <c r="X425" s="2911" t="s">
        <v>22</v>
      </c>
      <c r="Y425" s="2911"/>
      <c r="Z425" s="1573"/>
      <c r="AA425" s="1574"/>
      <c r="AB425" s="1574"/>
      <c r="AC425" s="1578"/>
      <c r="AD425" s="1578"/>
      <c r="AE425" s="1579"/>
      <c r="AF425" s="2904"/>
      <c r="AG425" s="2905"/>
      <c r="AH425" s="2905"/>
      <c r="AI425" s="2904"/>
      <c r="AJ425" s="2905"/>
      <c r="AK425" s="2905"/>
      <c r="AL425" s="2386"/>
      <c r="AM425" s="2221"/>
      <c r="AN425" s="2221"/>
      <c r="AO425" s="2221"/>
      <c r="AP425" s="2221"/>
      <c r="AQ425" s="2221"/>
      <c r="AR425" s="2221"/>
      <c r="AS425" s="2221"/>
      <c r="AT425" s="2221"/>
      <c r="AU425" s="2221"/>
      <c r="AV425" s="2221"/>
      <c r="AW425" s="2221"/>
      <c r="AX425" s="2221"/>
      <c r="AY425" s="2221"/>
      <c r="AZ425" s="2221"/>
      <c r="BA425" s="2221"/>
      <c r="BB425" s="2221"/>
      <c r="BC425" s="2221"/>
      <c r="BD425" s="2221"/>
      <c r="BE425" s="2221"/>
      <c r="BF425" s="2221"/>
      <c r="BG425" s="7564"/>
    </row>
    <row customHeight="1" ht="11.25">
      <c r="A426" s="1564" t="s">
        <v>989</v>
      </c>
      <c r="B426" s="1564"/>
      <c r="C426" s="1564"/>
      <c r="D426" s="1558"/>
      <c r="E426" s="1568"/>
      <c r="F426" s="2227"/>
      <c r="G426" s="2228"/>
      <c r="H426" s="2913" t="s">
        <v>91</v>
      </c>
      <c r="I426" s="2914"/>
      <c r="J426" s="7565"/>
      <c r="K426" s="2915"/>
      <c r="L426" s="2505"/>
      <c r="M426" s="2506"/>
      <c r="N426" s="2906"/>
      <c r="O426" s="2907"/>
      <c r="P426" s="2909"/>
      <c r="Q426" s="2911"/>
      <c r="R426" s="2911"/>
      <c r="S426" s="2912"/>
      <c r="T426" s="2911"/>
      <c r="U426" s="2911"/>
      <c r="V426" s="2911"/>
      <c r="W426" s="2911"/>
      <c r="X426" s="2911"/>
      <c r="Y426" s="2911"/>
      <c r="Z426" s="2226"/>
      <c r="AA426" s="2192">
        <v>1</v>
      </c>
      <c r="AB426" s="1577" t="s">
        <v>1043</v>
      </c>
      <c r="AC426" s="1567">
        <v>22241.08891</v>
      </c>
      <c r="AD426" s="1577" t="str">
        <f>AB426</f>
        <v>      Амортизационные отчисления с выделением результатов переоценки основных средств и нематериальных активов</v>
      </c>
      <c r="AE426" s="1567"/>
      <c r="AF426" s="2904"/>
      <c r="AG426" s="2905"/>
      <c r="AH426" s="2905"/>
      <c r="AI426" s="2904"/>
      <c r="AJ426" s="2905"/>
      <c r="AK426" s="2905"/>
      <c r="AL426" s="2386"/>
      <c r="AM426" s="2221"/>
      <c r="AN426" s="2221"/>
      <c r="AO426" s="2221"/>
      <c r="AP426" s="2221"/>
      <c r="AQ426" s="2221"/>
      <c r="AR426" s="2221"/>
      <c r="AS426" s="2221"/>
      <c r="AT426" s="2221"/>
      <c r="AU426" s="2221"/>
      <c r="AV426" s="2221"/>
      <c r="AW426" s="2221"/>
      <c r="AX426" s="2221"/>
      <c r="AY426" s="2221"/>
      <c r="AZ426" s="2221"/>
      <c r="BA426" s="2221"/>
      <c r="BB426" s="2221"/>
      <c r="BC426" s="2221"/>
      <c r="BD426" s="2221"/>
      <c r="BE426" s="2221"/>
      <c r="BF426" s="2221"/>
      <c r="BG426" s="7564"/>
    </row>
    <row customHeight="1" ht="11.25">
      <c r="A427" s="1564" t="s">
        <v>989</v>
      </c>
      <c r="B427" s="1564"/>
      <c r="C427" s="1564"/>
      <c r="D427" s="1558"/>
      <c r="E427" s="1568"/>
      <c r="F427" s="2228"/>
      <c r="G427" s="2228"/>
      <c r="H427" s="2228"/>
      <c r="I427" s="2228"/>
      <c r="J427" s="2228"/>
      <c r="K427" s="2228"/>
      <c r="L427" s="2228"/>
      <c r="M427" s="2228"/>
      <c r="N427" s="2228"/>
      <c r="O427" s="2228"/>
      <c r="P427" s="2228"/>
      <c r="Q427" s="2228"/>
      <c r="R427" s="2228"/>
      <c r="S427" s="2228"/>
      <c r="T427" s="2228"/>
      <c r="U427" s="2228"/>
      <c r="V427" s="2228"/>
      <c r="W427" s="2228"/>
      <c r="X427" s="2228"/>
      <c r="Y427" s="2228"/>
      <c r="Z427" s="7559" t="s">
        <v>684</v>
      </c>
      <c r="AA427" s="2212" t="s">
        <v>107</v>
      </c>
      <c r="AB427" s="1577" t="s">
        <v>1035</v>
      </c>
      <c r="AC427" s="1567">
        <v>4448.21778</v>
      </c>
      <c r="AD427" s="1577" t="str">
        <f>AB427</f>
        <v>  Прочие собственные средства</v>
      </c>
      <c r="AE427" s="1567"/>
      <c r="AF427" s="2229"/>
      <c r="AG427" s="2157"/>
      <c r="AH427" s="2157"/>
      <c r="AI427" s="2229"/>
      <c r="AJ427" s="2157"/>
      <c r="AK427" s="2385"/>
      <c r="AL427" s="2386"/>
      <c r="AM427" s="2221"/>
      <c r="AN427" s="2221"/>
      <c r="AO427" s="2221"/>
      <c r="AP427" s="2221"/>
      <c r="AQ427" s="2221"/>
      <c r="AR427" s="2221"/>
      <c r="AS427" s="2221"/>
      <c r="AT427" s="2221"/>
      <c r="AU427" s="2221"/>
      <c r="AV427" s="2221"/>
      <c r="AW427" s="2221"/>
      <c r="AX427" s="2221"/>
      <c r="AY427" s="2221"/>
      <c r="AZ427" s="2221"/>
      <c r="BA427" s="2221"/>
      <c r="BB427" s="2221"/>
      <c r="BC427" s="2221"/>
      <c r="BD427" s="2221"/>
      <c r="BE427" s="2221"/>
      <c r="BF427" s="2221"/>
      <c r="BG427" s="7564"/>
    </row>
    <row customHeight="1" ht="11.25">
      <c r="A428" s="1564" t="s">
        <v>989</v>
      </c>
      <c r="B428" s="1564"/>
      <c r="C428" s="1564"/>
      <c r="D428" s="1558"/>
      <c r="E428" s="1568"/>
      <c r="F428" s="2227"/>
      <c r="G428" s="2228"/>
      <c r="H428" s="2913" t="s">
        <v>91</v>
      </c>
      <c r="I428" s="2914"/>
      <c r="J428" s="7565"/>
      <c r="K428" s="2915"/>
      <c r="L428" s="2505"/>
      <c r="M428" s="2506"/>
      <c r="N428" s="2906"/>
      <c r="O428" s="2907"/>
      <c r="P428" s="2910"/>
      <c r="Q428" s="2911"/>
      <c r="R428" s="2911"/>
      <c r="S428" s="2912"/>
      <c r="T428" s="2911"/>
      <c r="U428" s="2911"/>
      <c r="V428" s="2911"/>
      <c r="W428" s="2911"/>
      <c r="X428" s="2911"/>
      <c r="Y428" s="2911"/>
      <c r="Z428" s="1573"/>
      <c r="AA428" s="1574"/>
      <c r="AB428" s="1639" t="s">
        <v>1036</v>
      </c>
      <c r="AC428" s="1578"/>
      <c r="AD428" s="1578"/>
      <c r="AE428" s="1580"/>
      <c r="AF428" s="2904"/>
      <c r="AG428" s="2905"/>
      <c r="AH428" s="2905"/>
      <c r="AI428" s="2904"/>
      <c r="AJ428" s="2905"/>
      <c r="AK428" s="2905"/>
      <c r="AL428" s="2386"/>
      <c r="AM428" s="2221"/>
      <c r="AN428" s="2221"/>
      <c r="AO428" s="2221"/>
      <c r="AP428" s="2221"/>
      <c r="AQ428" s="2221"/>
      <c r="AR428" s="2221"/>
      <c r="AS428" s="2221"/>
      <c r="AT428" s="2221"/>
      <c r="AU428" s="2221"/>
      <c r="AV428" s="2221"/>
      <c r="AW428" s="2221"/>
      <c r="AX428" s="2221"/>
      <c r="AY428" s="2221"/>
      <c r="AZ428" s="2221"/>
      <c r="BA428" s="2221"/>
      <c r="BB428" s="2221"/>
      <c r="BC428" s="2221"/>
      <c r="BD428" s="2221"/>
      <c r="BE428" s="2221"/>
      <c r="BF428" s="2221"/>
      <c r="BG428" s="7564"/>
    </row>
    <row customHeight="1" ht="11.25">
      <c r="A429" s="1564" t="s">
        <v>989</v>
      </c>
      <c r="B429" s="1564"/>
      <c r="C429" s="1564"/>
      <c r="D429" s="1558"/>
      <c r="E429" s="1568"/>
      <c r="F429" s="2227"/>
      <c r="G429" s="2228"/>
      <c r="H429" s="2913" t="s">
        <v>91</v>
      </c>
      <c r="I429" s="2914"/>
      <c r="J429" s="7565"/>
      <c r="K429" s="2915"/>
      <c r="L429" s="2505"/>
      <c r="M429" s="2506"/>
      <c r="N429" s="1573"/>
      <c r="O429" s="1574"/>
      <c r="P429" s="1566" t="s">
        <v>1037</v>
      </c>
      <c r="Q429" s="1574"/>
      <c r="R429" s="1574"/>
      <c r="S429" s="1574"/>
      <c r="T429" s="1574"/>
      <c r="U429" s="1574"/>
      <c r="V429" s="1574"/>
      <c r="W429" s="1574"/>
      <c r="X429" s="1574"/>
      <c r="Y429" s="1574"/>
      <c r="Z429" s="1574"/>
      <c r="AA429" s="1574"/>
      <c r="AB429" s="1574"/>
      <c r="AC429" s="1574"/>
      <c r="AD429" s="1574"/>
      <c r="AE429" s="1581"/>
      <c r="AF429" s="2904"/>
      <c r="AG429" s="2905"/>
      <c r="AH429" s="2905"/>
      <c r="AI429" s="2904"/>
      <c r="AJ429" s="2905"/>
      <c r="AK429" s="2905"/>
      <c r="AL429" s="2386"/>
      <c r="AM429" s="2221"/>
      <c r="AN429" s="2221"/>
      <c r="AO429" s="2221"/>
      <c r="AP429" s="2221"/>
      <c r="AQ429" s="2221"/>
      <c r="AR429" s="2221"/>
      <c r="AS429" s="2221"/>
      <c r="AT429" s="2221"/>
      <c r="AU429" s="2221"/>
      <c r="AV429" s="2221"/>
      <c r="AW429" s="2221"/>
      <c r="AX429" s="2221"/>
      <c r="AY429" s="2221"/>
      <c r="AZ429" s="2221"/>
      <c r="BA429" s="2221"/>
      <c r="BB429" s="2221"/>
      <c r="BC429" s="2221"/>
      <c r="BD429" s="2221"/>
      <c r="BE429" s="2221"/>
      <c r="BF429" s="2221"/>
      <c r="BG429" s="7564"/>
    </row>
    <row customHeight="1" ht="11.25">
      <c r="A430" s="1564" t="s">
        <v>989</v>
      </c>
      <c r="B430" s="1564" t="s">
        <v>22</v>
      </c>
      <c r="C430" s="1564"/>
      <c r="D430" s="1558"/>
      <c r="E430" s="1568"/>
      <c r="F430" s="2227"/>
      <c r="G430" s="7559" t="s">
        <v>684</v>
      </c>
      <c r="H430" s="2913" t="s">
        <v>92</v>
      </c>
      <c r="I430" s="2914" t="s">
        <v>1065</v>
      </c>
      <c r="J430" s="7565" t="s">
        <v>22</v>
      </c>
      <c r="K430" s="2915" t="s">
        <v>1066</v>
      </c>
      <c r="L430" s="2505" t="s">
        <v>19</v>
      </c>
      <c r="M430" s="2506"/>
      <c r="N430" s="2384"/>
      <c r="O430" s="1575" t="s">
        <v>371</v>
      </c>
      <c r="P430" s="1576"/>
      <c r="Q430" s="1576"/>
      <c r="R430" s="1576"/>
      <c r="S430" s="1576"/>
      <c r="T430" s="1576"/>
      <c r="U430" s="1576"/>
      <c r="V430" s="1576"/>
      <c r="W430" s="1576"/>
      <c r="X430" s="1576"/>
      <c r="Y430" s="1576"/>
      <c r="Z430" s="1576"/>
      <c r="AA430" s="1576"/>
      <c r="AB430" s="1576"/>
      <c r="AC430" s="1576"/>
      <c r="AD430" s="1576"/>
      <c r="AE430" s="1576"/>
      <c r="AF430" s="2904">
        <v>3</v>
      </c>
      <c r="AG430" s="2905" t="s">
        <v>1049</v>
      </c>
      <c r="AH430" s="2905" t="s">
        <v>1045</v>
      </c>
      <c r="AI430" s="2904"/>
      <c r="AJ430" s="2905"/>
      <c r="AK430" s="2905"/>
      <c r="AL430" s="2386"/>
      <c r="AM430" s="2221"/>
      <c r="AN430" s="2221"/>
      <c r="AO430" s="2221"/>
      <c r="AP430" s="2221"/>
      <c r="AQ430" s="2221"/>
      <c r="AR430" s="2221"/>
      <c r="AS430" s="2221"/>
      <c r="AT430" s="2221"/>
      <c r="AU430" s="2221"/>
      <c r="AV430" s="2221"/>
      <c r="AW430" s="2221"/>
      <c r="AX430" s="2221"/>
      <c r="AY430" s="2221"/>
      <c r="AZ430" s="2221"/>
      <c r="BA430" s="2221"/>
      <c r="BB430" s="2221"/>
      <c r="BC430" s="2221"/>
      <c r="BD430" s="2221"/>
      <c r="BE430" s="2221"/>
      <c r="BF430" s="2221"/>
      <c r="BG430" s="7564"/>
    </row>
    <row customHeight="1" ht="11.25">
      <c r="A431" s="1564" t="s">
        <v>989</v>
      </c>
      <c r="B431" s="1564"/>
      <c r="C431" s="1564"/>
      <c r="D431" s="1558"/>
      <c r="E431" s="1568"/>
      <c r="F431" s="2227"/>
      <c r="G431" s="2228"/>
      <c r="H431" s="2913" t="s">
        <v>108</v>
      </c>
      <c r="I431" s="2914"/>
      <c r="J431" s="7565"/>
      <c r="K431" s="2915"/>
      <c r="L431" s="2505"/>
      <c r="M431" s="2506"/>
      <c r="N431" s="2906"/>
      <c r="O431" s="2907">
        <v>1</v>
      </c>
      <c r="P431" s="2908" t="s">
        <v>65</v>
      </c>
      <c r="Q431" s="7566" t="s">
        <v>1027</v>
      </c>
      <c r="R431" s="7567" t="s">
        <v>1028</v>
      </c>
      <c r="S431" s="7567" t="s">
        <v>1029</v>
      </c>
      <c r="T431" s="7567" t="s">
        <v>1029</v>
      </c>
      <c r="U431" s="7567" t="s">
        <v>1030</v>
      </c>
      <c r="V431" s="7567" t="s">
        <v>1031</v>
      </c>
      <c r="W431" s="7567" t="s">
        <v>1032</v>
      </c>
      <c r="X431" s="7567" t="s">
        <v>1033</v>
      </c>
      <c r="Y431" s="7567" t="s">
        <v>1034</v>
      </c>
      <c r="Z431" s="1573"/>
      <c r="AA431" s="1574"/>
      <c r="AB431" s="1574"/>
      <c r="AC431" s="1578"/>
      <c r="AD431" s="1578"/>
      <c r="AE431" s="1579"/>
      <c r="AF431" s="2904"/>
      <c r="AG431" s="2905"/>
      <c r="AH431" s="2905"/>
      <c r="AI431" s="2904"/>
      <c r="AJ431" s="2905"/>
      <c r="AK431" s="2905"/>
      <c r="AL431" s="2386"/>
      <c r="AM431" s="2221"/>
      <c r="AN431" s="2221"/>
      <c r="AO431" s="2221"/>
      <c r="AP431" s="2221"/>
      <c r="AQ431" s="2221"/>
      <c r="AR431" s="2221"/>
      <c r="AS431" s="2221"/>
      <c r="AT431" s="2221"/>
      <c r="AU431" s="2221"/>
      <c r="AV431" s="2221"/>
      <c r="AW431" s="2221"/>
      <c r="AX431" s="2221"/>
      <c r="AY431" s="2221"/>
      <c r="AZ431" s="2221"/>
      <c r="BA431" s="2221"/>
      <c r="BB431" s="2221"/>
      <c r="BC431" s="2221"/>
      <c r="BD431" s="2221"/>
      <c r="BE431" s="2221"/>
      <c r="BF431" s="2221"/>
      <c r="BG431" s="7564"/>
    </row>
    <row customHeight="1" ht="11.25">
      <c r="A432" s="1564" t="s">
        <v>989</v>
      </c>
      <c r="B432" s="1564"/>
      <c r="C432" s="1564"/>
      <c r="D432" s="1558"/>
      <c r="E432" s="1568"/>
      <c r="F432" s="2227"/>
      <c r="G432" s="2228"/>
      <c r="H432" s="2913" t="s">
        <v>108</v>
      </c>
      <c r="I432" s="2914"/>
      <c r="J432" s="7565"/>
      <c r="K432" s="2915"/>
      <c r="L432" s="2505"/>
      <c r="M432" s="2506"/>
      <c r="N432" s="2906"/>
      <c r="O432" s="2907"/>
      <c r="P432" s="2909"/>
      <c r="Q432" s="7566"/>
      <c r="R432" s="2911"/>
      <c r="S432" s="2912"/>
      <c r="T432" s="2911"/>
      <c r="U432" s="2911"/>
      <c r="V432" s="2911"/>
      <c r="W432" s="2911"/>
      <c r="X432" s="2911"/>
      <c r="Y432" s="2911"/>
      <c r="Z432" s="2226"/>
      <c r="AA432" s="2192">
        <v>1</v>
      </c>
      <c r="AB432" s="1577" t="s">
        <v>1035</v>
      </c>
      <c r="AC432" s="1567">
        <v>48022.588116</v>
      </c>
      <c r="AD432" s="1577" t="str">
        <f>AB432</f>
        <v>  Прочие собственные средства</v>
      </c>
      <c r="AE432" s="1567"/>
      <c r="AF432" s="2904"/>
      <c r="AG432" s="2905"/>
      <c r="AH432" s="2905"/>
      <c r="AI432" s="2904"/>
      <c r="AJ432" s="2905"/>
      <c r="AK432" s="2905"/>
      <c r="AL432" s="2386"/>
      <c r="AM432" s="2221"/>
      <c r="AN432" s="2221"/>
      <c r="AO432" s="2221"/>
      <c r="AP432" s="2221"/>
      <c r="AQ432" s="2221"/>
      <c r="AR432" s="2221"/>
      <c r="AS432" s="2221"/>
      <c r="AT432" s="2221"/>
      <c r="AU432" s="2221"/>
      <c r="AV432" s="2221"/>
      <c r="AW432" s="2221"/>
      <c r="AX432" s="2221"/>
      <c r="AY432" s="2221"/>
      <c r="AZ432" s="2221"/>
      <c r="BA432" s="2221"/>
      <c r="BB432" s="2221"/>
      <c r="BC432" s="2221"/>
      <c r="BD432" s="2221"/>
      <c r="BE432" s="2221"/>
      <c r="BF432" s="2221"/>
      <c r="BG432" s="7564"/>
    </row>
    <row customHeight="1" ht="11.25">
      <c r="A433" s="1564" t="s">
        <v>989</v>
      </c>
      <c r="B433" s="1564"/>
      <c r="C433" s="1564"/>
      <c r="D433" s="1558"/>
      <c r="E433" s="1568"/>
      <c r="F433" s="2227"/>
      <c r="G433" s="2228"/>
      <c r="H433" s="2913" t="s">
        <v>108</v>
      </c>
      <c r="I433" s="2914"/>
      <c r="J433" s="7565"/>
      <c r="K433" s="2915"/>
      <c r="L433" s="2505"/>
      <c r="M433" s="2506"/>
      <c r="N433" s="2906"/>
      <c r="O433" s="2907"/>
      <c r="P433" s="2910"/>
      <c r="Q433" s="7566"/>
      <c r="R433" s="2911"/>
      <c r="S433" s="2912"/>
      <c r="T433" s="2911"/>
      <c r="U433" s="2911"/>
      <c r="V433" s="2911"/>
      <c r="W433" s="2911"/>
      <c r="X433" s="2911"/>
      <c r="Y433" s="2911"/>
      <c r="Z433" s="1573"/>
      <c r="AA433" s="1574"/>
      <c r="AB433" s="1639" t="s">
        <v>1036</v>
      </c>
      <c r="AC433" s="1578"/>
      <c r="AD433" s="1578"/>
      <c r="AE433" s="1580"/>
      <c r="AF433" s="2904"/>
      <c r="AG433" s="2905"/>
      <c r="AH433" s="2905"/>
      <c r="AI433" s="2904"/>
      <c r="AJ433" s="2905"/>
      <c r="AK433" s="2905"/>
      <c r="AL433" s="2386"/>
      <c r="AM433" s="2221"/>
      <c r="AN433" s="2221"/>
      <c r="AO433" s="2221"/>
      <c r="AP433" s="2221"/>
      <c r="AQ433" s="2221"/>
      <c r="AR433" s="2221"/>
      <c r="AS433" s="2221"/>
      <c r="AT433" s="2221"/>
      <c r="AU433" s="2221"/>
      <c r="AV433" s="2221"/>
      <c r="AW433" s="2221"/>
      <c r="AX433" s="2221"/>
      <c r="AY433" s="2221"/>
      <c r="AZ433" s="2221"/>
      <c r="BA433" s="2221"/>
      <c r="BB433" s="2221"/>
      <c r="BC433" s="2221"/>
      <c r="BD433" s="2221"/>
      <c r="BE433" s="2221"/>
      <c r="BF433" s="2221"/>
      <c r="BG433" s="7564"/>
    </row>
    <row customHeight="1" ht="11.25">
      <c r="A434" s="1564" t="s">
        <v>989</v>
      </c>
      <c r="B434" s="1564"/>
      <c r="C434" s="1564"/>
      <c r="D434" s="1558"/>
      <c r="E434" s="1568"/>
      <c r="F434" s="2227"/>
      <c r="G434" s="2228"/>
      <c r="H434" s="2913" t="s">
        <v>108</v>
      </c>
      <c r="I434" s="2914"/>
      <c r="J434" s="7565"/>
      <c r="K434" s="2915"/>
      <c r="L434" s="2505"/>
      <c r="M434" s="2506"/>
      <c r="N434" s="1573"/>
      <c r="O434" s="1574"/>
      <c r="P434" s="1566" t="s">
        <v>1037</v>
      </c>
      <c r="Q434" s="1574"/>
      <c r="R434" s="1574"/>
      <c r="S434" s="1574"/>
      <c r="T434" s="1574"/>
      <c r="U434" s="1574"/>
      <c r="V434" s="1574"/>
      <c r="W434" s="1574"/>
      <c r="X434" s="1574"/>
      <c r="Y434" s="1574"/>
      <c r="Z434" s="1574"/>
      <c r="AA434" s="1574"/>
      <c r="AB434" s="1574"/>
      <c r="AC434" s="1574"/>
      <c r="AD434" s="1574"/>
      <c r="AE434" s="1581"/>
      <c r="AF434" s="2904"/>
      <c r="AG434" s="2905"/>
      <c r="AH434" s="2905"/>
      <c r="AI434" s="2904"/>
      <c r="AJ434" s="2905"/>
      <c r="AK434" s="2905"/>
      <c r="AL434" s="2386"/>
      <c r="AM434" s="2221"/>
      <c r="AN434" s="2221"/>
      <c r="AO434" s="2221"/>
      <c r="AP434" s="2221"/>
      <c r="AQ434" s="2221"/>
      <c r="AR434" s="2221"/>
      <c r="AS434" s="2221"/>
      <c r="AT434" s="2221"/>
      <c r="AU434" s="2221"/>
      <c r="AV434" s="2221"/>
      <c r="AW434" s="2221"/>
      <c r="AX434" s="2221"/>
      <c r="AY434" s="2221"/>
      <c r="AZ434" s="2221"/>
      <c r="BA434" s="2221"/>
      <c r="BB434" s="2221"/>
      <c r="BC434" s="2221"/>
      <c r="BD434" s="2221"/>
      <c r="BE434" s="2221"/>
      <c r="BF434" s="2221"/>
      <c r="BG434" s="7564"/>
    </row>
    <row customHeight="1" ht="11.25">
      <c r="A435" s="1564" t="s">
        <v>989</v>
      </c>
      <c r="B435" s="1564" t="s">
        <v>22</v>
      </c>
      <c r="C435" s="1564"/>
      <c r="D435" s="1558"/>
      <c r="E435" s="1568"/>
      <c r="F435" s="2227"/>
      <c r="G435" s="7559" t="s">
        <v>684</v>
      </c>
      <c r="H435" s="2913" t="s">
        <v>93</v>
      </c>
      <c r="I435" s="2914" t="s">
        <v>1065</v>
      </c>
      <c r="J435" s="7565" t="s">
        <v>22</v>
      </c>
      <c r="K435" s="2915" t="s">
        <v>1067</v>
      </c>
      <c r="L435" s="2505" t="s">
        <v>19</v>
      </c>
      <c r="M435" s="2506"/>
      <c r="N435" s="2384"/>
      <c r="O435" s="1575" t="s">
        <v>371</v>
      </c>
      <c r="P435" s="1576"/>
      <c r="Q435" s="1576"/>
      <c r="R435" s="1576"/>
      <c r="S435" s="1576"/>
      <c r="T435" s="1576"/>
      <c r="U435" s="1576"/>
      <c r="V435" s="1576"/>
      <c r="W435" s="1576"/>
      <c r="X435" s="1576"/>
      <c r="Y435" s="1576"/>
      <c r="Z435" s="1576"/>
      <c r="AA435" s="1576"/>
      <c r="AB435" s="1576"/>
      <c r="AC435" s="1576"/>
      <c r="AD435" s="1576"/>
      <c r="AE435" s="1576"/>
      <c r="AF435" s="2904">
        <v>3</v>
      </c>
      <c r="AG435" s="2905" t="s">
        <v>1049</v>
      </c>
      <c r="AH435" s="2905" t="s">
        <v>1042</v>
      </c>
      <c r="AI435" s="2904"/>
      <c r="AJ435" s="2905"/>
      <c r="AK435" s="2905"/>
      <c r="AL435" s="2386"/>
      <c r="AM435" s="2221"/>
      <c r="AN435" s="2221"/>
      <c r="AO435" s="2221"/>
      <c r="AP435" s="2221"/>
      <c r="AQ435" s="2221"/>
      <c r="AR435" s="2221"/>
      <c r="AS435" s="2221"/>
      <c r="AT435" s="2221"/>
      <c r="AU435" s="2221"/>
      <c r="AV435" s="2221"/>
      <c r="AW435" s="2221"/>
      <c r="AX435" s="2221"/>
      <c r="AY435" s="2221"/>
      <c r="AZ435" s="2221"/>
      <c r="BA435" s="2221"/>
      <c r="BB435" s="2221"/>
      <c r="BC435" s="2221"/>
      <c r="BD435" s="2221"/>
      <c r="BE435" s="2221"/>
      <c r="BF435" s="2221"/>
      <c r="BG435" s="7564"/>
    </row>
    <row customHeight="1" ht="11.25">
      <c r="A436" s="1564" t="s">
        <v>989</v>
      </c>
      <c r="B436" s="1564"/>
      <c r="C436" s="1564"/>
      <c r="D436" s="1558"/>
      <c r="E436" s="1568"/>
      <c r="F436" s="2227"/>
      <c r="G436" s="2228"/>
      <c r="H436" s="2913" t="s">
        <v>92</v>
      </c>
      <c r="I436" s="2914"/>
      <c r="J436" s="7565"/>
      <c r="K436" s="2915"/>
      <c r="L436" s="2505"/>
      <c r="M436" s="2506"/>
      <c r="N436" s="2906"/>
      <c r="O436" s="2907">
        <v>1</v>
      </c>
      <c r="P436" s="2908" t="s">
        <v>65</v>
      </c>
      <c r="Q436" s="7566" t="s">
        <v>1027</v>
      </c>
      <c r="R436" s="7567" t="s">
        <v>1028</v>
      </c>
      <c r="S436" s="7567" t="s">
        <v>1029</v>
      </c>
      <c r="T436" s="7567" t="s">
        <v>1029</v>
      </c>
      <c r="U436" s="7567" t="s">
        <v>1030</v>
      </c>
      <c r="V436" s="7567" t="s">
        <v>1031</v>
      </c>
      <c r="W436" s="7567" t="s">
        <v>1032</v>
      </c>
      <c r="X436" s="7567" t="s">
        <v>1033</v>
      </c>
      <c r="Y436" s="7567" t="s">
        <v>1034</v>
      </c>
      <c r="Z436" s="1573"/>
      <c r="AA436" s="1574"/>
      <c r="AB436" s="1574"/>
      <c r="AC436" s="1578"/>
      <c r="AD436" s="1578"/>
      <c r="AE436" s="1579"/>
      <c r="AF436" s="2904"/>
      <c r="AG436" s="2905"/>
      <c r="AH436" s="2905"/>
      <c r="AI436" s="2904"/>
      <c r="AJ436" s="2905"/>
      <c r="AK436" s="2905"/>
      <c r="AL436" s="2386"/>
      <c r="AM436" s="2221"/>
      <c r="AN436" s="2221"/>
      <c r="AO436" s="2221"/>
      <c r="AP436" s="2221"/>
      <c r="AQ436" s="2221"/>
      <c r="AR436" s="2221"/>
      <c r="AS436" s="2221"/>
      <c r="AT436" s="2221"/>
      <c r="AU436" s="2221"/>
      <c r="AV436" s="2221"/>
      <c r="AW436" s="2221"/>
      <c r="AX436" s="2221"/>
      <c r="AY436" s="2221"/>
      <c r="AZ436" s="2221"/>
      <c r="BA436" s="2221"/>
      <c r="BB436" s="2221"/>
      <c r="BC436" s="2221"/>
      <c r="BD436" s="2221"/>
      <c r="BE436" s="2221"/>
      <c r="BF436" s="2221"/>
      <c r="BG436" s="7564"/>
    </row>
    <row customHeight="1" ht="11.25">
      <c r="A437" s="1564" t="s">
        <v>989</v>
      </c>
      <c r="B437" s="1564"/>
      <c r="C437" s="1564"/>
      <c r="D437" s="1558"/>
      <c r="E437" s="1568"/>
      <c r="F437" s="2227"/>
      <c r="G437" s="2228"/>
      <c r="H437" s="2913" t="s">
        <v>92</v>
      </c>
      <c r="I437" s="2914"/>
      <c r="J437" s="7565"/>
      <c r="K437" s="2915"/>
      <c r="L437" s="2505"/>
      <c r="M437" s="2506"/>
      <c r="N437" s="2906"/>
      <c r="O437" s="2907"/>
      <c r="P437" s="2909"/>
      <c r="Q437" s="7566"/>
      <c r="R437" s="2911"/>
      <c r="S437" s="2912"/>
      <c r="T437" s="2911"/>
      <c r="U437" s="2911"/>
      <c r="V437" s="2911"/>
      <c r="W437" s="2911"/>
      <c r="X437" s="2911"/>
      <c r="Y437" s="2911"/>
      <c r="Z437" s="2226"/>
      <c r="AA437" s="2192">
        <v>1</v>
      </c>
      <c r="AB437" s="1577" t="s">
        <v>1043</v>
      </c>
      <c r="AC437" s="1567">
        <v>15200</v>
      </c>
      <c r="AD437" s="1577" t="str">
        <f>AB437</f>
        <v>      Амортизационные отчисления с выделением результатов переоценки основных средств и нематериальных активов</v>
      </c>
      <c r="AE437" s="1567"/>
      <c r="AF437" s="2904"/>
      <c r="AG437" s="2905"/>
      <c r="AH437" s="2905"/>
      <c r="AI437" s="2904"/>
      <c r="AJ437" s="2905"/>
      <c r="AK437" s="2905"/>
      <c r="AL437" s="2386"/>
      <c r="AM437" s="2221"/>
      <c r="AN437" s="2221"/>
      <c r="AO437" s="2221"/>
      <c r="AP437" s="2221"/>
      <c r="AQ437" s="2221"/>
      <c r="AR437" s="2221"/>
      <c r="AS437" s="2221"/>
      <c r="AT437" s="2221"/>
      <c r="AU437" s="2221"/>
      <c r="AV437" s="2221"/>
      <c r="AW437" s="2221"/>
      <c r="AX437" s="2221"/>
      <c r="AY437" s="2221"/>
      <c r="AZ437" s="2221"/>
      <c r="BA437" s="2221"/>
      <c r="BB437" s="2221"/>
      <c r="BC437" s="2221"/>
      <c r="BD437" s="2221"/>
      <c r="BE437" s="2221"/>
      <c r="BF437" s="2221"/>
      <c r="BG437" s="7564"/>
    </row>
    <row customHeight="1" ht="11.25">
      <c r="A438" s="1564" t="s">
        <v>989</v>
      </c>
      <c r="B438" s="1564"/>
      <c r="C438" s="1564"/>
      <c r="D438" s="1558"/>
      <c r="E438" s="1568"/>
      <c r="F438" s="2228"/>
      <c r="G438" s="2228"/>
      <c r="H438" s="2228"/>
      <c r="I438" s="2228"/>
      <c r="J438" s="2228"/>
      <c r="K438" s="2228"/>
      <c r="L438" s="2228"/>
      <c r="M438" s="2228"/>
      <c r="N438" s="2228"/>
      <c r="O438" s="2228"/>
      <c r="P438" s="2228"/>
      <c r="Q438" s="2228"/>
      <c r="R438" s="2228"/>
      <c r="S438" s="2228"/>
      <c r="T438" s="2228"/>
      <c r="U438" s="2228"/>
      <c r="V438" s="2228"/>
      <c r="W438" s="2228"/>
      <c r="X438" s="2228"/>
      <c r="Y438" s="2228"/>
      <c r="Z438" s="7559" t="s">
        <v>684</v>
      </c>
      <c r="AA438" s="2212" t="s">
        <v>107</v>
      </c>
      <c r="AB438" s="1577" t="s">
        <v>1035</v>
      </c>
      <c r="AC438" s="1567">
        <v>3040</v>
      </c>
      <c r="AD438" s="1577" t="str">
        <f>AB438</f>
        <v>  Прочие собственные средства</v>
      </c>
      <c r="AE438" s="1567"/>
      <c r="AF438" s="2229"/>
      <c r="AG438" s="2157"/>
      <c r="AH438" s="2157"/>
      <c r="AI438" s="2229"/>
      <c r="AJ438" s="2157"/>
      <c r="AK438" s="2385"/>
      <c r="AL438" s="2386"/>
      <c r="AM438" s="2221"/>
      <c r="AN438" s="2221"/>
      <c r="AO438" s="2221"/>
      <c r="AP438" s="2221"/>
      <c r="AQ438" s="2221"/>
      <c r="AR438" s="2221"/>
      <c r="AS438" s="2221"/>
      <c r="AT438" s="2221"/>
      <c r="AU438" s="2221"/>
      <c r="AV438" s="2221"/>
      <c r="AW438" s="2221"/>
      <c r="AX438" s="2221"/>
      <c r="AY438" s="2221"/>
      <c r="AZ438" s="2221"/>
      <c r="BA438" s="2221"/>
      <c r="BB438" s="2221"/>
      <c r="BC438" s="2221"/>
      <c r="BD438" s="2221"/>
      <c r="BE438" s="2221"/>
      <c r="BF438" s="2221"/>
      <c r="BG438" s="7564"/>
    </row>
    <row customHeight="1" ht="11.25">
      <c r="A439" s="1564" t="s">
        <v>989</v>
      </c>
      <c r="B439" s="1564"/>
      <c r="C439" s="1564"/>
      <c r="D439" s="1558"/>
      <c r="E439" s="1568"/>
      <c r="F439" s="2227"/>
      <c r="G439" s="2228"/>
      <c r="H439" s="2913" t="s">
        <v>92</v>
      </c>
      <c r="I439" s="2914"/>
      <c r="J439" s="7565"/>
      <c r="K439" s="2915"/>
      <c r="L439" s="2505"/>
      <c r="M439" s="2506"/>
      <c r="N439" s="2906"/>
      <c r="O439" s="2907"/>
      <c r="P439" s="2910"/>
      <c r="Q439" s="7566"/>
      <c r="R439" s="2911"/>
      <c r="S439" s="2912"/>
      <c r="T439" s="2911"/>
      <c r="U439" s="2911"/>
      <c r="V439" s="2911"/>
      <c r="W439" s="2911"/>
      <c r="X439" s="2911"/>
      <c r="Y439" s="2911"/>
      <c r="Z439" s="1573"/>
      <c r="AA439" s="1574"/>
      <c r="AB439" s="1639" t="s">
        <v>1036</v>
      </c>
      <c r="AC439" s="1578"/>
      <c r="AD439" s="1578"/>
      <c r="AE439" s="1580"/>
      <c r="AF439" s="2904"/>
      <c r="AG439" s="2905"/>
      <c r="AH439" s="2905"/>
      <c r="AI439" s="2904"/>
      <c r="AJ439" s="2905"/>
      <c r="AK439" s="2905"/>
      <c r="AL439" s="2386"/>
      <c r="AM439" s="2221"/>
      <c r="AN439" s="2221"/>
      <c r="AO439" s="2221"/>
      <c r="AP439" s="2221"/>
      <c r="AQ439" s="2221"/>
      <c r="AR439" s="2221"/>
      <c r="AS439" s="2221"/>
      <c r="AT439" s="2221"/>
      <c r="AU439" s="2221"/>
      <c r="AV439" s="2221"/>
      <c r="AW439" s="2221"/>
      <c r="AX439" s="2221"/>
      <c r="AY439" s="2221"/>
      <c r="AZ439" s="2221"/>
      <c r="BA439" s="2221"/>
      <c r="BB439" s="2221"/>
      <c r="BC439" s="2221"/>
      <c r="BD439" s="2221"/>
      <c r="BE439" s="2221"/>
      <c r="BF439" s="2221"/>
      <c r="BG439" s="7564"/>
    </row>
    <row customHeight="1" ht="11.25">
      <c r="A440" s="1564" t="s">
        <v>989</v>
      </c>
      <c r="B440" s="1564"/>
      <c r="C440" s="1564"/>
      <c r="D440" s="1558"/>
      <c r="E440" s="1568"/>
      <c r="F440" s="2227"/>
      <c r="G440" s="2228"/>
      <c r="H440" s="2913" t="s">
        <v>92</v>
      </c>
      <c r="I440" s="2914"/>
      <c r="J440" s="7565"/>
      <c r="K440" s="2915"/>
      <c r="L440" s="2505"/>
      <c r="M440" s="2506"/>
      <c r="N440" s="1573"/>
      <c r="O440" s="1574"/>
      <c r="P440" s="1566" t="s">
        <v>1037</v>
      </c>
      <c r="Q440" s="1574"/>
      <c r="R440" s="1574"/>
      <c r="S440" s="1574"/>
      <c r="T440" s="1574"/>
      <c r="U440" s="1574"/>
      <c r="V440" s="1574"/>
      <c r="W440" s="1574"/>
      <c r="X440" s="1574"/>
      <c r="Y440" s="1574"/>
      <c r="Z440" s="1574"/>
      <c r="AA440" s="1574"/>
      <c r="AB440" s="1574"/>
      <c r="AC440" s="1574"/>
      <c r="AD440" s="1574"/>
      <c r="AE440" s="1581"/>
      <c r="AF440" s="2904"/>
      <c r="AG440" s="2905"/>
      <c r="AH440" s="2905"/>
      <c r="AI440" s="2904"/>
      <c r="AJ440" s="2905"/>
      <c r="AK440" s="2905"/>
      <c r="AL440" s="2386"/>
      <c r="AM440" s="2221"/>
      <c r="AN440" s="2221"/>
      <c r="AO440" s="2221"/>
      <c r="AP440" s="2221"/>
      <c r="AQ440" s="2221"/>
      <c r="AR440" s="2221"/>
      <c r="AS440" s="2221"/>
      <c r="AT440" s="2221"/>
      <c r="AU440" s="2221"/>
      <c r="AV440" s="2221"/>
      <c r="AW440" s="2221"/>
      <c r="AX440" s="2221"/>
      <c r="AY440" s="2221"/>
      <c r="AZ440" s="2221"/>
      <c r="BA440" s="2221"/>
      <c r="BB440" s="2221"/>
      <c r="BC440" s="2221"/>
      <c r="BD440" s="2221"/>
      <c r="BE440" s="2221"/>
      <c r="BF440" s="2221"/>
      <c r="BG440" s="7564"/>
    </row>
    <row customHeight="1" ht="11.25">
      <c r="A441" s="1564" t="s">
        <v>989</v>
      </c>
      <c r="B441" s="1564" t="s">
        <v>1021</v>
      </c>
      <c r="C441" s="1564"/>
      <c r="D441" s="1558"/>
      <c r="E441" s="1568"/>
      <c r="F441" s="2227"/>
      <c r="G441" s="7559" t="s">
        <v>684</v>
      </c>
      <c r="H441" s="2913" t="s">
        <v>109</v>
      </c>
      <c r="I441" s="2914" t="s">
        <v>1022</v>
      </c>
      <c r="J441" s="2883" t="s">
        <v>1038</v>
      </c>
      <c r="K441" s="2915" t="s">
        <v>1157</v>
      </c>
      <c r="L441" s="2505" t="s">
        <v>19</v>
      </c>
      <c r="M441" s="2506"/>
      <c r="N441" s="2384"/>
      <c r="O441" s="1575" t="s">
        <v>371</v>
      </c>
      <c r="P441" s="1576"/>
      <c r="Q441" s="1576"/>
      <c r="R441" s="1576"/>
      <c r="S441" s="1576"/>
      <c r="T441" s="1576"/>
      <c r="U441" s="1576"/>
      <c r="V441" s="1576"/>
      <c r="W441" s="1576"/>
      <c r="X441" s="1576"/>
      <c r="Y441" s="1576"/>
      <c r="Z441" s="1576"/>
      <c r="AA441" s="1576"/>
      <c r="AB441" s="1576"/>
      <c r="AC441" s="1576"/>
      <c r="AD441" s="1576"/>
      <c r="AE441" s="1576"/>
      <c r="AF441" s="2904">
        <v>5</v>
      </c>
      <c r="AG441" s="2905" t="s">
        <v>1025</v>
      </c>
      <c r="AH441" s="2905" t="s">
        <v>1158</v>
      </c>
      <c r="AI441" s="2904"/>
      <c r="AJ441" s="2905"/>
      <c r="AK441" s="2905"/>
      <c r="AL441" s="2386"/>
      <c r="AM441" s="2221"/>
      <c r="AN441" s="2221"/>
      <c r="AO441" s="2221"/>
      <c r="AP441" s="2221"/>
      <c r="AQ441" s="2221"/>
      <c r="AR441" s="2221"/>
      <c r="AS441" s="2221"/>
      <c r="AT441" s="2221"/>
      <c r="AU441" s="2221"/>
      <c r="AV441" s="2221"/>
      <c r="AW441" s="2221"/>
      <c r="AX441" s="2221"/>
      <c r="AY441" s="2221"/>
      <c r="AZ441" s="2221"/>
      <c r="BA441" s="2221"/>
      <c r="BB441" s="2221"/>
      <c r="BC441" s="2221"/>
      <c r="BD441" s="2221"/>
      <c r="BE441" s="2221"/>
      <c r="BF441" s="2221"/>
      <c r="BG441" s="7564"/>
    </row>
    <row customHeight="1" ht="11.25">
      <c r="A442" s="1564" t="s">
        <v>989</v>
      </c>
      <c r="B442" s="1564"/>
      <c r="C442" s="1564"/>
      <c r="D442" s="1558"/>
      <c r="E442" s="1568"/>
      <c r="F442" s="2227"/>
      <c r="G442" s="2228"/>
      <c r="H442" s="2913" t="s">
        <v>93</v>
      </c>
      <c r="I442" s="2914"/>
      <c r="J442" s="2883"/>
      <c r="K442" s="2915"/>
      <c r="L442" s="2505"/>
      <c r="M442" s="2506"/>
      <c r="N442" s="2906"/>
      <c r="O442" s="2907">
        <v>1</v>
      </c>
      <c r="P442" s="2908" t="s">
        <v>65</v>
      </c>
      <c r="Q442" s="7566" t="s">
        <v>1027</v>
      </c>
      <c r="R442" s="7567" t="s">
        <v>1028</v>
      </c>
      <c r="S442" s="7567" t="s">
        <v>1029</v>
      </c>
      <c r="T442" s="7567" t="s">
        <v>1029</v>
      </c>
      <c r="U442" s="7567" t="s">
        <v>1030</v>
      </c>
      <c r="V442" s="7567" t="s">
        <v>1031</v>
      </c>
      <c r="W442" s="7567" t="s">
        <v>1032</v>
      </c>
      <c r="X442" s="7567" t="s">
        <v>1033</v>
      </c>
      <c r="Y442" s="7567" t="s">
        <v>1034</v>
      </c>
      <c r="Z442" s="1573"/>
      <c r="AA442" s="1574"/>
      <c r="AB442" s="1574"/>
      <c r="AC442" s="1578"/>
      <c r="AD442" s="1578"/>
      <c r="AE442" s="1579"/>
      <c r="AF442" s="2904"/>
      <c r="AG442" s="2905"/>
      <c r="AH442" s="2905"/>
      <c r="AI442" s="2904"/>
      <c r="AJ442" s="2905"/>
      <c r="AK442" s="2905"/>
      <c r="AL442" s="2386"/>
      <c r="AM442" s="2221"/>
      <c r="AN442" s="2221"/>
      <c r="AO442" s="2221"/>
      <c r="AP442" s="2221"/>
      <c r="AQ442" s="2221"/>
      <c r="AR442" s="2221"/>
      <c r="AS442" s="2221"/>
      <c r="AT442" s="2221"/>
      <c r="AU442" s="2221"/>
      <c r="AV442" s="2221"/>
      <c r="AW442" s="2221"/>
      <c r="AX442" s="2221"/>
      <c r="AY442" s="2221"/>
      <c r="AZ442" s="2221"/>
      <c r="BA442" s="2221"/>
      <c r="BB442" s="2221"/>
      <c r="BC442" s="2221"/>
      <c r="BD442" s="2221"/>
      <c r="BE442" s="2221"/>
      <c r="BF442" s="2221"/>
      <c r="BG442" s="7564"/>
    </row>
    <row customHeight="1" ht="11.25">
      <c r="A443" s="1564" t="s">
        <v>989</v>
      </c>
      <c r="B443" s="1564"/>
      <c r="C443" s="1564"/>
      <c r="D443" s="1558"/>
      <c r="E443" s="1568"/>
      <c r="F443" s="2227"/>
      <c r="G443" s="2228"/>
      <c r="H443" s="2913" t="s">
        <v>93</v>
      </c>
      <c r="I443" s="2914"/>
      <c r="J443" s="2883"/>
      <c r="K443" s="2915"/>
      <c r="L443" s="2505"/>
      <c r="M443" s="2506"/>
      <c r="N443" s="2906"/>
      <c r="O443" s="2907"/>
      <c r="P443" s="2909"/>
      <c r="Q443" s="7566"/>
      <c r="R443" s="2911"/>
      <c r="S443" s="2912"/>
      <c r="T443" s="2911"/>
      <c r="U443" s="2911"/>
      <c r="V443" s="2911"/>
      <c r="W443" s="2911"/>
      <c r="X443" s="2911"/>
      <c r="Y443" s="2911"/>
      <c r="Z443" s="2226"/>
      <c r="AA443" s="2192">
        <v>1</v>
      </c>
      <c r="AB443" s="1577" t="s">
        <v>1035</v>
      </c>
      <c r="AC443" s="1567">
        <v>23748</v>
      </c>
      <c r="AD443" s="1577" t="str">
        <f>AB443</f>
        <v>  Прочие собственные средства</v>
      </c>
      <c r="AE443" s="1567"/>
      <c r="AF443" s="2904"/>
      <c r="AG443" s="2905"/>
      <c r="AH443" s="2905"/>
      <c r="AI443" s="2904"/>
      <c r="AJ443" s="2905"/>
      <c r="AK443" s="2905"/>
      <c r="AL443" s="2386"/>
      <c r="AM443" s="2221"/>
      <c r="AN443" s="2221"/>
      <c r="AO443" s="2221"/>
      <c r="AP443" s="2221"/>
      <c r="AQ443" s="2221"/>
      <c r="AR443" s="2221"/>
      <c r="AS443" s="2221"/>
      <c r="AT443" s="2221"/>
      <c r="AU443" s="2221"/>
      <c r="AV443" s="2221"/>
      <c r="AW443" s="2221"/>
      <c r="AX443" s="2221"/>
      <c r="AY443" s="2221"/>
      <c r="AZ443" s="2221"/>
      <c r="BA443" s="2221"/>
      <c r="BB443" s="2221"/>
      <c r="BC443" s="2221"/>
      <c r="BD443" s="2221"/>
      <c r="BE443" s="2221"/>
      <c r="BF443" s="2221"/>
      <c r="BG443" s="7564"/>
    </row>
    <row customHeight="1" ht="11.25">
      <c r="A444" s="1564" t="s">
        <v>989</v>
      </c>
      <c r="B444" s="1564"/>
      <c r="C444" s="1564"/>
      <c r="D444" s="1558"/>
      <c r="E444" s="1568"/>
      <c r="F444" s="2227"/>
      <c r="G444" s="2228"/>
      <c r="H444" s="2913" t="s">
        <v>93</v>
      </c>
      <c r="I444" s="2914"/>
      <c r="J444" s="2883"/>
      <c r="K444" s="2915"/>
      <c r="L444" s="2505"/>
      <c r="M444" s="2506"/>
      <c r="N444" s="2906"/>
      <c r="O444" s="2907"/>
      <c r="P444" s="2910"/>
      <c r="Q444" s="7566"/>
      <c r="R444" s="2911"/>
      <c r="S444" s="2912"/>
      <c r="T444" s="2911"/>
      <c r="U444" s="2911"/>
      <c r="V444" s="2911"/>
      <c r="W444" s="2911"/>
      <c r="X444" s="2911"/>
      <c r="Y444" s="2911"/>
      <c r="Z444" s="1573"/>
      <c r="AA444" s="1574"/>
      <c r="AB444" s="1639" t="s">
        <v>1036</v>
      </c>
      <c r="AC444" s="1578"/>
      <c r="AD444" s="1578"/>
      <c r="AE444" s="1580"/>
      <c r="AF444" s="2904"/>
      <c r="AG444" s="2905"/>
      <c r="AH444" s="2905"/>
      <c r="AI444" s="2904"/>
      <c r="AJ444" s="2905"/>
      <c r="AK444" s="2905"/>
      <c r="AL444" s="2386"/>
      <c r="AM444" s="2221"/>
      <c r="AN444" s="2221"/>
      <c r="AO444" s="2221"/>
      <c r="AP444" s="2221"/>
      <c r="AQ444" s="2221"/>
      <c r="AR444" s="2221"/>
      <c r="AS444" s="2221"/>
      <c r="AT444" s="2221"/>
      <c r="AU444" s="2221"/>
      <c r="AV444" s="2221"/>
      <c r="AW444" s="2221"/>
      <c r="AX444" s="2221"/>
      <c r="AY444" s="2221"/>
      <c r="AZ444" s="2221"/>
      <c r="BA444" s="2221"/>
      <c r="BB444" s="2221"/>
      <c r="BC444" s="2221"/>
      <c r="BD444" s="2221"/>
      <c r="BE444" s="2221"/>
      <c r="BF444" s="2221"/>
      <c r="BG444" s="7564"/>
    </row>
    <row customHeight="1" ht="11.25">
      <c r="A445" s="1564" t="s">
        <v>989</v>
      </c>
      <c r="B445" s="1564"/>
      <c r="C445" s="1564"/>
      <c r="D445" s="1558"/>
      <c r="E445" s="1568"/>
      <c r="F445" s="2227"/>
      <c r="G445" s="2228"/>
      <c r="H445" s="2913" t="s">
        <v>93</v>
      </c>
      <c r="I445" s="2914"/>
      <c r="J445" s="2883"/>
      <c r="K445" s="2915"/>
      <c r="L445" s="2505"/>
      <c r="M445" s="2506"/>
      <c r="N445" s="1573"/>
      <c r="O445" s="1574"/>
      <c r="P445" s="1566" t="s">
        <v>1037</v>
      </c>
      <c r="Q445" s="1574"/>
      <c r="R445" s="1574"/>
      <c r="S445" s="1574"/>
      <c r="T445" s="1574"/>
      <c r="U445" s="1574"/>
      <c r="V445" s="1574"/>
      <c r="W445" s="1574"/>
      <c r="X445" s="1574"/>
      <c r="Y445" s="1574"/>
      <c r="Z445" s="1574"/>
      <c r="AA445" s="1574"/>
      <c r="AB445" s="1574"/>
      <c r="AC445" s="1574"/>
      <c r="AD445" s="1574"/>
      <c r="AE445" s="1581"/>
      <c r="AF445" s="2904"/>
      <c r="AG445" s="2905"/>
      <c r="AH445" s="2905"/>
      <c r="AI445" s="2904"/>
      <c r="AJ445" s="2905"/>
      <c r="AK445" s="2905"/>
      <c r="AL445" s="2386"/>
      <c r="AM445" s="2221"/>
      <c r="AN445" s="2221"/>
      <c r="AO445" s="2221"/>
      <c r="AP445" s="2221"/>
      <c r="AQ445" s="2221"/>
      <c r="AR445" s="2221"/>
      <c r="AS445" s="2221"/>
      <c r="AT445" s="2221"/>
      <c r="AU445" s="2221"/>
      <c r="AV445" s="2221"/>
      <c r="AW445" s="2221"/>
      <c r="AX445" s="2221"/>
      <c r="AY445" s="2221"/>
      <c r="AZ445" s="2221"/>
      <c r="BA445" s="2221"/>
      <c r="BB445" s="2221"/>
      <c r="BC445" s="2221"/>
      <c r="BD445" s="2221"/>
      <c r="BE445" s="2221"/>
      <c r="BF445" s="2221"/>
      <c r="BG445" s="7564"/>
    </row>
    <row customHeight="1" ht="11.25">
      <c r="A446" s="1564" t="s">
        <v>989</v>
      </c>
      <c r="B446" s="1564" t="s">
        <v>1021</v>
      </c>
      <c r="C446" s="1564"/>
      <c r="D446" s="1558"/>
      <c r="E446" s="1568"/>
      <c r="F446" s="2227"/>
      <c r="G446" s="7559" t="s">
        <v>684</v>
      </c>
      <c r="H446" s="2913" t="s">
        <v>145</v>
      </c>
      <c r="I446" s="2914" t="s">
        <v>1022</v>
      </c>
      <c r="J446" s="2883" t="s">
        <v>1038</v>
      </c>
      <c r="K446" s="2915" t="s">
        <v>1159</v>
      </c>
      <c r="L446" s="2505" t="s">
        <v>19</v>
      </c>
      <c r="M446" s="2506"/>
      <c r="N446" s="2384"/>
      <c r="O446" s="1575" t="s">
        <v>371</v>
      </c>
      <c r="P446" s="1576"/>
      <c r="Q446" s="1576"/>
      <c r="R446" s="1576"/>
      <c r="S446" s="1576"/>
      <c r="T446" s="1576"/>
      <c r="U446" s="1576"/>
      <c r="V446" s="1576"/>
      <c r="W446" s="1576"/>
      <c r="X446" s="1576"/>
      <c r="Y446" s="1576"/>
      <c r="Z446" s="1576"/>
      <c r="AA446" s="1576"/>
      <c r="AB446" s="1576"/>
      <c r="AC446" s="1576"/>
      <c r="AD446" s="1576"/>
      <c r="AE446" s="1576"/>
      <c r="AF446" s="2904">
        <v>4</v>
      </c>
      <c r="AG446" s="2905" t="s">
        <v>1025</v>
      </c>
      <c r="AH446" s="2905" t="s">
        <v>1158</v>
      </c>
      <c r="AI446" s="2904"/>
      <c r="AJ446" s="2905"/>
      <c r="AK446" s="2905"/>
      <c r="AL446" s="2386"/>
      <c r="AM446" s="2221"/>
      <c r="AN446" s="2221"/>
      <c r="AO446" s="2221"/>
      <c r="AP446" s="2221"/>
      <c r="AQ446" s="2221"/>
      <c r="AR446" s="2221"/>
      <c r="AS446" s="2221"/>
      <c r="AT446" s="2221"/>
      <c r="AU446" s="2221"/>
      <c r="AV446" s="2221"/>
      <c r="AW446" s="2221"/>
      <c r="AX446" s="2221"/>
      <c r="AY446" s="2221"/>
      <c r="AZ446" s="2221"/>
      <c r="BA446" s="2221"/>
      <c r="BB446" s="2221"/>
      <c r="BC446" s="2221"/>
      <c r="BD446" s="2221"/>
      <c r="BE446" s="2221"/>
      <c r="BF446" s="2221"/>
      <c r="BG446" s="7564"/>
    </row>
    <row customHeight="1" ht="11.25">
      <c r="A447" s="1564" t="s">
        <v>989</v>
      </c>
      <c r="B447" s="1564"/>
      <c r="C447" s="1564"/>
      <c r="D447" s="1558"/>
      <c r="E447" s="1568"/>
      <c r="F447" s="2227"/>
      <c r="G447" s="2228"/>
      <c r="H447" s="2913" t="s">
        <v>109</v>
      </c>
      <c r="I447" s="2914"/>
      <c r="J447" s="2883"/>
      <c r="K447" s="2915"/>
      <c r="L447" s="2505"/>
      <c r="M447" s="2506"/>
      <c r="N447" s="2906"/>
      <c r="O447" s="2907">
        <v>1</v>
      </c>
      <c r="P447" s="2908" t="s">
        <v>65</v>
      </c>
      <c r="Q447" s="7566" t="s">
        <v>1027</v>
      </c>
      <c r="R447" s="7567" t="s">
        <v>1028</v>
      </c>
      <c r="S447" s="7567" t="s">
        <v>1029</v>
      </c>
      <c r="T447" s="7567" t="s">
        <v>1029</v>
      </c>
      <c r="U447" s="7567" t="s">
        <v>1030</v>
      </c>
      <c r="V447" s="7567" t="s">
        <v>1031</v>
      </c>
      <c r="W447" s="7567" t="s">
        <v>1032</v>
      </c>
      <c r="X447" s="7567" t="s">
        <v>1033</v>
      </c>
      <c r="Y447" s="7567" t="s">
        <v>1034</v>
      </c>
      <c r="Z447" s="1573"/>
      <c r="AA447" s="1574"/>
      <c r="AB447" s="1574"/>
      <c r="AC447" s="1578"/>
      <c r="AD447" s="1578"/>
      <c r="AE447" s="1579"/>
      <c r="AF447" s="2904"/>
      <c r="AG447" s="2905"/>
      <c r="AH447" s="2905"/>
      <c r="AI447" s="2904"/>
      <c r="AJ447" s="2905"/>
      <c r="AK447" s="2905"/>
      <c r="AL447" s="2386"/>
      <c r="AM447" s="2221"/>
      <c r="AN447" s="2221"/>
      <c r="AO447" s="2221"/>
      <c r="AP447" s="2221"/>
      <c r="AQ447" s="2221"/>
      <c r="AR447" s="2221"/>
      <c r="AS447" s="2221"/>
      <c r="AT447" s="2221"/>
      <c r="AU447" s="2221"/>
      <c r="AV447" s="2221"/>
      <c r="AW447" s="2221"/>
      <c r="AX447" s="2221"/>
      <c r="AY447" s="2221"/>
      <c r="AZ447" s="2221"/>
      <c r="BA447" s="2221"/>
      <c r="BB447" s="2221"/>
      <c r="BC447" s="2221"/>
      <c r="BD447" s="2221"/>
      <c r="BE447" s="2221"/>
      <c r="BF447" s="2221"/>
      <c r="BG447" s="7564"/>
    </row>
    <row customHeight="1" ht="11.25">
      <c r="A448" s="1564" t="s">
        <v>989</v>
      </c>
      <c r="B448" s="1564"/>
      <c r="C448" s="1564"/>
      <c r="D448" s="1558"/>
      <c r="E448" s="1568"/>
      <c r="F448" s="2227"/>
      <c r="G448" s="2228"/>
      <c r="H448" s="2913" t="s">
        <v>109</v>
      </c>
      <c r="I448" s="2914"/>
      <c r="J448" s="2883"/>
      <c r="K448" s="2915"/>
      <c r="L448" s="2505"/>
      <c r="M448" s="2506"/>
      <c r="N448" s="2906"/>
      <c r="O448" s="2907"/>
      <c r="P448" s="2909"/>
      <c r="Q448" s="7566"/>
      <c r="R448" s="2911"/>
      <c r="S448" s="2912"/>
      <c r="T448" s="2911"/>
      <c r="U448" s="2911"/>
      <c r="V448" s="2911"/>
      <c r="W448" s="2911"/>
      <c r="X448" s="2911"/>
      <c r="Y448" s="2911"/>
      <c r="Z448" s="2226"/>
      <c r="AA448" s="2192">
        <v>1</v>
      </c>
      <c r="AB448" s="1577" t="s">
        <v>1035</v>
      </c>
      <c r="AC448" s="1567">
        <v>24000</v>
      </c>
      <c r="AD448" s="1577" t="str">
        <f>AB448</f>
        <v>  Прочие собственные средства</v>
      </c>
      <c r="AE448" s="1567"/>
      <c r="AF448" s="2904"/>
      <c r="AG448" s="2905"/>
      <c r="AH448" s="2905"/>
      <c r="AI448" s="2904"/>
      <c r="AJ448" s="2905"/>
      <c r="AK448" s="2905"/>
      <c r="AL448" s="2386"/>
      <c r="AM448" s="2221"/>
      <c r="AN448" s="2221"/>
      <c r="AO448" s="2221"/>
      <c r="AP448" s="2221"/>
      <c r="AQ448" s="2221"/>
      <c r="AR448" s="2221"/>
      <c r="AS448" s="2221"/>
      <c r="AT448" s="2221"/>
      <c r="AU448" s="2221"/>
      <c r="AV448" s="2221"/>
      <c r="AW448" s="2221"/>
      <c r="AX448" s="2221"/>
      <c r="AY448" s="2221"/>
      <c r="AZ448" s="2221"/>
      <c r="BA448" s="2221"/>
      <c r="BB448" s="2221"/>
      <c r="BC448" s="2221"/>
      <c r="BD448" s="2221"/>
      <c r="BE448" s="2221"/>
      <c r="BF448" s="2221"/>
      <c r="BG448" s="7564"/>
    </row>
    <row customHeight="1" ht="11.25">
      <c r="A449" s="1564" t="s">
        <v>989</v>
      </c>
      <c r="B449" s="1564"/>
      <c r="C449" s="1564"/>
      <c r="D449" s="1558"/>
      <c r="E449" s="1568"/>
      <c r="F449" s="2227"/>
      <c r="G449" s="2228"/>
      <c r="H449" s="2913" t="s">
        <v>109</v>
      </c>
      <c r="I449" s="2914"/>
      <c r="J449" s="2883"/>
      <c r="K449" s="2915"/>
      <c r="L449" s="2505"/>
      <c r="M449" s="2506"/>
      <c r="N449" s="2906"/>
      <c r="O449" s="2907"/>
      <c r="P449" s="2910"/>
      <c r="Q449" s="7566"/>
      <c r="R449" s="2911"/>
      <c r="S449" s="2912"/>
      <c r="T449" s="2911"/>
      <c r="U449" s="2911"/>
      <c r="V449" s="2911"/>
      <c r="W449" s="2911"/>
      <c r="X449" s="2911"/>
      <c r="Y449" s="2911"/>
      <c r="Z449" s="1573"/>
      <c r="AA449" s="1574"/>
      <c r="AB449" s="1639" t="s">
        <v>1036</v>
      </c>
      <c r="AC449" s="1578"/>
      <c r="AD449" s="1578"/>
      <c r="AE449" s="1580"/>
      <c r="AF449" s="2904"/>
      <c r="AG449" s="2905"/>
      <c r="AH449" s="2905"/>
      <c r="AI449" s="2904"/>
      <c r="AJ449" s="2905"/>
      <c r="AK449" s="2905"/>
      <c r="AL449" s="2386"/>
      <c r="AM449" s="2221"/>
      <c r="AN449" s="2221"/>
      <c r="AO449" s="2221"/>
      <c r="AP449" s="2221"/>
      <c r="AQ449" s="2221"/>
      <c r="AR449" s="2221"/>
      <c r="AS449" s="2221"/>
      <c r="AT449" s="2221"/>
      <c r="AU449" s="2221"/>
      <c r="AV449" s="2221"/>
      <c r="AW449" s="2221"/>
      <c r="AX449" s="2221"/>
      <c r="AY449" s="2221"/>
      <c r="AZ449" s="2221"/>
      <c r="BA449" s="2221"/>
      <c r="BB449" s="2221"/>
      <c r="BC449" s="2221"/>
      <c r="BD449" s="2221"/>
      <c r="BE449" s="2221"/>
      <c r="BF449" s="2221"/>
      <c r="BG449" s="7564"/>
    </row>
    <row customHeight="1" ht="11.25">
      <c r="A450" s="1564" t="s">
        <v>989</v>
      </c>
      <c r="B450" s="1564"/>
      <c r="C450" s="1564"/>
      <c r="D450" s="1558"/>
      <c r="E450" s="1568"/>
      <c r="F450" s="2227"/>
      <c r="G450" s="2228"/>
      <c r="H450" s="2913" t="s">
        <v>109</v>
      </c>
      <c r="I450" s="2914"/>
      <c r="J450" s="2883"/>
      <c r="K450" s="2915"/>
      <c r="L450" s="2505"/>
      <c r="M450" s="2506"/>
      <c r="N450" s="1573"/>
      <c r="O450" s="1574"/>
      <c r="P450" s="1566" t="s">
        <v>1037</v>
      </c>
      <c r="Q450" s="1574"/>
      <c r="R450" s="1574"/>
      <c r="S450" s="1574"/>
      <c r="T450" s="1574"/>
      <c r="U450" s="1574"/>
      <c r="V450" s="1574"/>
      <c r="W450" s="1574"/>
      <c r="X450" s="1574"/>
      <c r="Y450" s="1574"/>
      <c r="Z450" s="1574"/>
      <c r="AA450" s="1574"/>
      <c r="AB450" s="1574"/>
      <c r="AC450" s="1574"/>
      <c r="AD450" s="1574"/>
      <c r="AE450" s="1581"/>
      <c r="AF450" s="2904"/>
      <c r="AG450" s="2905"/>
      <c r="AH450" s="2905"/>
      <c r="AI450" s="2904"/>
      <c r="AJ450" s="2905"/>
      <c r="AK450" s="2905"/>
      <c r="AL450" s="2386"/>
      <c r="AM450" s="2221"/>
      <c r="AN450" s="2221"/>
      <c r="AO450" s="2221"/>
      <c r="AP450" s="2221"/>
      <c r="AQ450" s="2221"/>
      <c r="AR450" s="2221"/>
      <c r="AS450" s="2221"/>
      <c r="AT450" s="2221"/>
      <c r="AU450" s="2221"/>
      <c r="AV450" s="2221"/>
      <c r="AW450" s="2221"/>
      <c r="AX450" s="2221"/>
      <c r="AY450" s="2221"/>
      <c r="AZ450" s="2221"/>
      <c r="BA450" s="2221"/>
      <c r="BB450" s="2221"/>
      <c r="BC450" s="2221"/>
      <c r="BD450" s="2221"/>
      <c r="BE450" s="2221"/>
      <c r="BF450" s="2221"/>
      <c r="BG450" s="7564"/>
    </row>
    <row customHeight="1" ht="11.25">
      <c r="A451" s="1564" t="s">
        <v>989</v>
      </c>
      <c r="B451" s="1564" t="s">
        <v>1021</v>
      </c>
      <c r="C451" s="1564"/>
      <c r="D451" s="1558"/>
      <c r="E451" s="1568"/>
      <c r="F451" s="2227"/>
      <c r="G451" s="7559" t="s">
        <v>684</v>
      </c>
      <c r="H451" s="2913" t="s">
        <v>146</v>
      </c>
      <c r="I451" s="2914" t="s">
        <v>1022</v>
      </c>
      <c r="J451" s="2883" t="s">
        <v>1038</v>
      </c>
      <c r="K451" s="2915" t="s">
        <v>1160</v>
      </c>
      <c r="L451" s="2505" t="s">
        <v>19</v>
      </c>
      <c r="M451" s="2506"/>
      <c r="N451" s="2384"/>
      <c r="O451" s="1575" t="s">
        <v>371</v>
      </c>
      <c r="P451" s="1576"/>
      <c r="Q451" s="1576"/>
      <c r="R451" s="1576"/>
      <c r="S451" s="1576"/>
      <c r="T451" s="1576"/>
      <c r="U451" s="1576"/>
      <c r="V451" s="1576"/>
      <c r="W451" s="1576"/>
      <c r="X451" s="1576"/>
      <c r="Y451" s="1576"/>
      <c r="Z451" s="1576"/>
      <c r="AA451" s="1576"/>
      <c r="AB451" s="1576"/>
      <c r="AC451" s="1576"/>
      <c r="AD451" s="1576"/>
      <c r="AE451" s="1576"/>
      <c r="AF451" s="2904">
        <v>3</v>
      </c>
      <c r="AG451" s="2905" t="s">
        <v>1025</v>
      </c>
      <c r="AH451" s="2905" t="s">
        <v>1040</v>
      </c>
      <c r="AI451" s="2904"/>
      <c r="AJ451" s="2905"/>
      <c r="AK451" s="2905"/>
      <c r="AL451" s="2386"/>
      <c r="AM451" s="2221"/>
      <c r="AN451" s="2221"/>
      <c r="AO451" s="2221"/>
      <c r="AP451" s="2221"/>
      <c r="AQ451" s="2221"/>
      <c r="AR451" s="2221"/>
      <c r="AS451" s="2221"/>
      <c r="AT451" s="2221"/>
      <c r="AU451" s="2221"/>
      <c r="AV451" s="2221"/>
      <c r="AW451" s="2221"/>
      <c r="AX451" s="2221"/>
      <c r="AY451" s="2221"/>
      <c r="AZ451" s="2221"/>
      <c r="BA451" s="2221"/>
      <c r="BB451" s="2221"/>
      <c r="BC451" s="2221"/>
      <c r="BD451" s="2221"/>
      <c r="BE451" s="2221"/>
      <c r="BF451" s="2221"/>
      <c r="BG451" s="7564"/>
    </row>
    <row customHeight="1" ht="11.25">
      <c r="A452" s="1564" t="s">
        <v>989</v>
      </c>
      <c r="B452" s="1564"/>
      <c r="C452" s="1564"/>
      <c r="D452" s="1558"/>
      <c r="E452" s="1568"/>
      <c r="F452" s="2227"/>
      <c r="G452" s="2228"/>
      <c r="H452" s="2913" t="s">
        <v>145</v>
      </c>
      <c r="I452" s="2914"/>
      <c r="J452" s="2883"/>
      <c r="K452" s="2915"/>
      <c r="L452" s="2505"/>
      <c r="M452" s="2506"/>
      <c r="N452" s="2906"/>
      <c r="O452" s="2907">
        <v>1</v>
      </c>
      <c r="P452" s="2908" t="s">
        <v>65</v>
      </c>
      <c r="Q452" s="7566" t="s">
        <v>1027</v>
      </c>
      <c r="R452" s="7567" t="s">
        <v>1028</v>
      </c>
      <c r="S452" s="7567" t="s">
        <v>1029</v>
      </c>
      <c r="T452" s="7567" t="s">
        <v>1029</v>
      </c>
      <c r="U452" s="7567" t="s">
        <v>1030</v>
      </c>
      <c r="V452" s="7567" t="s">
        <v>1031</v>
      </c>
      <c r="W452" s="7567" t="s">
        <v>1032</v>
      </c>
      <c r="X452" s="7567" t="s">
        <v>1033</v>
      </c>
      <c r="Y452" s="7567" t="s">
        <v>1034</v>
      </c>
      <c r="Z452" s="1573"/>
      <c r="AA452" s="1574"/>
      <c r="AB452" s="1574"/>
      <c r="AC452" s="1578"/>
      <c r="AD452" s="1578"/>
      <c r="AE452" s="1579"/>
      <c r="AF452" s="2904"/>
      <c r="AG452" s="2905"/>
      <c r="AH452" s="2905"/>
      <c r="AI452" s="2904"/>
      <c r="AJ452" s="2905"/>
      <c r="AK452" s="2905"/>
      <c r="AL452" s="2386"/>
      <c r="AM452" s="2221"/>
      <c r="AN452" s="2221"/>
      <c r="AO452" s="2221"/>
      <c r="AP452" s="2221"/>
      <c r="AQ452" s="2221"/>
      <c r="AR452" s="2221"/>
      <c r="AS452" s="2221"/>
      <c r="AT452" s="2221"/>
      <c r="AU452" s="2221"/>
      <c r="AV452" s="2221"/>
      <c r="AW452" s="2221"/>
      <c r="AX452" s="2221"/>
      <c r="AY452" s="2221"/>
      <c r="AZ452" s="2221"/>
      <c r="BA452" s="2221"/>
      <c r="BB452" s="2221"/>
      <c r="BC452" s="2221"/>
      <c r="BD452" s="2221"/>
      <c r="BE452" s="2221"/>
      <c r="BF452" s="2221"/>
      <c r="BG452" s="7564"/>
    </row>
    <row customHeight="1" ht="11.25">
      <c r="A453" s="1564" t="s">
        <v>989</v>
      </c>
      <c r="B453" s="1564"/>
      <c r="C453" s="1564"/>
      <c r="D453" s="1558"/>
      <c r="E453" s="1568"/>
      <c r="F453" s="2227"/>
      <c r="G453" s="2228"/>
      <c r="H453" s="2913" t="s">
        <v>145</v>
      </c>
      <c r="I453" s="2914"/>
      <c r="J453" s="2883"/>
      <c r="K453" s="2915"/>
      <c r="L453" s="2505"/>
      <c r="M453" s="2506"/>
      <c r="N453" s="2906"/>
      <c r="O453" s="2907"/>
      <c r="P453" s="2909"/>
      <c r="Q453" s="7566"/>
      <c r="R453" s="2911"/>
      <c r="S453" s="2912"/>
      <c r="T453" s="2911"/>
      <c r="U453" s="2911"/>
      <c r="V453" s="2911"/>
      <c r="W453" s="2911"/>
      <c r="X453" s="2911"/>
      <c r="Y453" s="2911"/>
      <c r="Z453" s="2226"/>
      <c r="AA453" s="2192">
        <v>1</v>
      </c>
      <c r="AB453" s="1577" t="s">
        <v>1035</v>
      </c>
      <c r="AC453" s="1567">
        <v>3000</v>
      </c>
      <c r="AD453" s="1577" t="str">
        <f>AB453</f>
        <v>  Прочие собственные средства</v>
      </c>
      <c r="AE453" s="1567"/>
      <c r="AF453" s="2904"/>
      <c r="AG453" s="2905"/>
      <c r="AH453" s="2905"/>
      <c r="AI453" s="2904"/>
      <c r="AJ453" s="2905"/>
      <c r="AK453" s="2905"/>
      <c r="AL453" s="2386"/>
      <c r="AM453" s="2221"/>
      <c r="AN453" s="2221"/>
      <c r="AO453" s="2221"/>
      <c r="AP453" s="2221"/>
      <c r="AQ453" s="2221"/>
      <c r="AR453" s="2221"/>
      <c r="AS453" s="2221"/>
      <c r="AT453" s="2221"/>
      <c r="AU453" s="2221"/>
      <c r="AV453" s="2221"/>
      <c r="AW453" s="2221"/>
      <c r="AX453" s="2221"/>
      <c r="AY453" s="2221"/>
      <c r="AZ453" s="2221"/>
      <c r="BA453" s="2221"/>
      <c r="BB453" s="2221"/>
      <c r="BC453" s="2221"/>
      <c r="BD453" s="2221"/>
      <c r="BE453" s="2221"/>
      <c r="BF453" s="2221"/>
      <c r="BG453" s="7564"/>
    </row>
    <row customHeight="1" ht="11.25">
      <c r="A454" s="1564" t="s">
        <v>989</v>
      </c>
      <c r="B454" s="1564"/>
      <c r="C454" s="1564"/>
      <c r="D454" s="1558"/>
      <c r="E454" s="1568"/>
      <c r="F454" s="2227"/>
      <c r="G454" s="2228"/>
      <c r="H454" s="2913" t="s">
        <v>145</v>
      </c>
      <c r="I454" s="2914"/>
      <c r="J454" s="2883"/>
      <c r="K454" s="2915"/>
      <c r="L454" s="2505"/>
      <c r="M454" s="2506"/>
      <c r="N454" s="2906"/>
      <c r="O454" s="2907"/>
      <c r="P454" s="2910"/>
      <c r="Q454" s="7566"/>
      <c r="R454" s="2911"/>
      <c r="S454" s="2912"/>
      <c r="T454" s="2911"/>
      <c r="U454" s="2911"/>
      <c r="V454" s="2911"/>
      <c r="W454" s="2911"/>
      <c r="X454" s="2911"/>
      <c r="Y454" s="2911"/>
      <c r="Z454" s="1573"/>
      <c r="AA454" s="1574"/>
      <c r="AB454" s="1639" t="s">
        <v>1036</v>
      </c>
      <c r="AC454" s="1578"/>
      <c r="AD454" s="1578"/>
      <c r="AE454" s="1580"/>
      <c r="AF454" s="2904"/>
      <c r="AG454" s="2905"/>
      <c r="AH454" s="2905"/>
      <c r="AI454" s="2904"/>
      <c r="AJ454" s="2905"/>
      <c r="AK454" s="2905"/>
      <c r="AL454" s="2386"/>
      <c r="AM454" s="2221"/>
      <c r="AN454" s="2221"/>
      <c r="AO454" s="2221"/>
      <c r="AP454" s="2221"/>
      <c r="AQ454" s="2221"/>
      <c r="AR454" s="2221"/>
      <c r="AS454" s="2221"/>
      <c r="AT454" s="2221"/>
      <c r="AU454" s="2221"/>
      <c r="AV454" s="2221"/>
      <c r="AW454" s="2221"/>
      <c r="AX454" s="2221"/>
      <c r="AY454" s="2221"/>
      <c r="AZ454" s="2221"/>
      <c r="BA454" s="2221"/>
      <c r="BB454" s="2221"/>
      <c r="BC454" s="2221"/>
      <c r="BD454" s="2221"/>
      <c r="BE454" s="2221"/>
      <c r="BF454" s="2221"/>
      <c r="BG454" s="7564"/>
    </row>
    <row customHeight="1" ht="11.25">
      <c r="A455" s="1564" t="s">
        <v>989</v>
      </c>
      <c r="B455" s="1564"/>
      <c r="C455" s="1564"/>
      <c r="D455" s="1558"/>
      <c r="E455" s="1568"/>
      <c r="F455" s="2227"/>
      <c r="G455" s="2228"/>
      <c r="H455" s="2913" t="s">
        <v>145</v>
      </c>
      <c r="I455" s="2914"/>
      <c r="J455" s="2883"/>
      <c r="K455" s="2915"/>
      <c r="L455" s="2505"/>
      <c r="M455" s="2506"/>
      <c r="N455" s="1573"/>
      <c r="O455" s="1574"/>
      <c r="P455" s="1566" t="s">
        <v>1037</v>
      </c>
      <c r="Q455" s="1574"/>
      <c r="R455" s="1574"/>
      <c r="S455" s="1574"/>
      <c r="T455" s="1574"/>
      <c r="U455" s="1574"/>
      <c r="V455" s="1574"/>
      <c r="W455" s="1574"/>
      <c r="X455" s="1574"/>
      <c r="Y455" s="1574"/>
      <c r="Z455" s="1574"/>
      <c r="AA455" s="1574"/>
      <c r="AB455" s="1574"/>
      <c r="AC455" s="1574"/>
      <c r="AD455" s="1574"/>
      <c r="AE455" s="1581"/>
      <c r="AF455" s="2904"/>
      <c r="AG455" s="2905"/>
      <c r="AH455" s="2905"/>
      <c r="AI455" s="2904"/>
      <c r="AJ455" s="2905"/>
      <c r="AK455" s="2905"/>
      <c r="AL455" s="2386"/>
      <c r="AM455" s="2221"/>
      <c r="AN455" s="2221"/>
      <c r="AO455" s="2221"/>
      <c r="AP455" s="2221"/>
      <c r="AQ455" s="2221"/>
      <c r="AR455" s="2221"/>
      <c r="AS455" s="2221"/>
      <c r="AT455" s="2221"/>
      <c r="AU455" s="2221"/>
      <c r="AV455" s="2221"/>
      <c r="AW455" s="2221"/>
      <c r="AX455" s="2221"/>
      <c r="AY455" s="2221"/>
      <c r="AZ455" s="2221"/>
      <c r="BA455" s="2221"/>
      <c r="BB455" s="2221"/>
      <c r="BC455" s="2221"/>
      <c r="BD455" s="2221"/>
      <c r="BE455" s="2221"/>
      <c r="BF455" s="2221"/>
      <c r="BG455" s="7564"/>
    </row>
    <row customHeight="1" ht="11.25">
      <c r="A456" s="1564" t="s">
        <v>989</v>
      </c>
      <c r="B456" s="1564" t="s">
        <v>1021</v>
      </c>
      <c r="C456" s="1564"/>
      <c r="D456" s="1558"/>
      <c r="E456" s="1568"/>
      <c r="F456" s="2227"/>
      <c r="G456" s="7559" t="s">
        <v>684</v>
      </c>
      <c r="H456" s="2913" t="s">
        <v>147</v>
      </c>
      <c r="I456" s="2914" t="s">
        <v>1022</v>
      </c>
      <c r="J456" s="2883" t="s">
        <v>1038</v>
      </c>
      <c r="K456" s="2915" t="s">
        <v>1161</v>
      </c>
      <c r="L456" s="2505" t="s">
        <v>19</v>
      </c>
      <c r="M456" s="2506"/>
      <c r="N456" s="2384"/>
      <c r="O456" s="1575" t="s">
        <v>371</v>
      </c>
      <c r="P456" s="1576"/>
      <c r="Q456" s="1576"/>
      <c r="R456" s="1576"/>
      <c r="S456" s="1576"/>
      <c r="T456" s="1576"/>
      <c r="U456" s="1576"/>
      <c r="V456" s="1576"/>
      <c r="W456" s="1576"/>
      <c r="X456" s="1576"/>
      <c r="Y456" s="1576"/>
      <c r="Z456" s="1576"/>
      <c r="AA456" s="1576"/>
      <c r="AB456" s="1576"/>
      <c r="AC456" s="1576"/>
      <c r="AD456" s="1576"/>
      <c r="AE456" s="1576"/>
      <c r="AF456" s="2904">
        <v>4</v>
      </c>
      <c r="AG456" s="2905" t="s">
        <v>1025</v>
      </c>
      <c r="AH456" s="2905" t="s">
        <v>1158</v>
      </c>
      <c r="AI456" s="2904"/>
      <c r="AJ456" s="2905"/>
      <c r="AK456" s="2905"/>
      <c r="AL456" s="2386"/>
      <c r="AM456" s="2221"/>
      <c r="AN456" s="2221"/>
      <c r="AO456" s="2221"/>
      <c r="AP456" s="2221"/>
      <c r="AQ456" s="2221"/>
      <c r="AR456" s="2221"/>
      <c r="AS456" s="2221"/>
      <c r="AT456" s="2221"/>
      <c r="AU456" s="2221"/>
      <c r="AV456" s="2221"/>
      <c r="AW456" s="2221"/>
      <c r="AX456" s="2221"/>
      <c r="AY456" s="2221"/>
      <c r="AZ456" s="2221"/>
      <c r="BA456" s="2221"/>
      <c r="BB456" s="2221"/>
      <c r="BC456" s="2221"/>
      <c r="BD456" s="2221"/>
      <c r="BE456" s="2221"/>
      <c r="BF456" s="2221"/>
      <c r="BG456" s="7564"/>
    </row>
    <row customHeight="1" ht="11.25">
      <c r="A457" s="1564" t="s">
        <v>989</v>
      </c>
      <c r="B457" s="1564"/>
      <c r="C457" s="1564"/>
      <c r="D457" s="1558"/>
      <c r="E457" s="1568"/>
      <c r="F457" s="2227"/>
      <c r="G457" s="2228"/>
      <c r="H457" s="2913" t="s">
        <v>146</v>
      </c>
      <c r="I457" s="2914"/>
      <c r="J457" s="2883"/>
      <c r="K457" s="2915"/>
      <c r="L457" s="2505"/>
      <c r="M457" s="2506"/>
      <c r="N457" s="2906"/>
      <c r="O457" s="2907">
        <v>1</v>
      </c>
      <c r="P457" s="2908" t="s">
        <v>65</v>
      </c>
      <c r="Q457" s="7566" t="s">
        <v>1162</v>
      </c>
      <c r="R457" s="7567" t="s">
        <v>1028</v>
      </c>
      <c r="S457" s="7567" t="s">
        <v>1054</v>
      </c>
      <c r="T457" s="7567" t="s">
        <v>1054</v>
      </c>
      <c r="U457" s="7567" t="s">
        <v>1055</v>
      </c>
      <c r="V457" s="7567" t="s">
        <v>1163</v>
      </c>
      <c r="W457" s="7567" t="s">
        <v>1164</v>
      </c>
      <c r="X457" s="7567" t="s">
        <v>1165</v>
      </c>
      <c r="Y457" s="7567" t="s">
        <v>106</v>
      </c>
      <c r="Z457" s="1573"/>
      <c r="AA457" s="1574"/>
      <c r="AB457" s="1574"/>
      <c r="AC457" s="1578"/>
      <c r="AD457" s="1578"/>
      <c r="AE457" s="1579"/>
      <c r="AF457" s="2904"/>
      <c r="AG457" s="2905"/>
      <c r="AH457" s="2905"/>
      <c r="AI457" s="2904"/>
      <c r="AJ457" s="2905"/>
      <c r="AK457" s="2905"/>
      <c r="AL457" s="2386"/>
      <c r="AM457" s="2221"/>
      <c r="AN457" s="2221"/>
      <c r="AO457" s="2221"/>
      <c r="AP457" s="2221"/>
      <c r="AQ457" s="2221"/>
      <c r="AR457" s="2221"/>
      <c r="AS457" s="2221"/>
      <c r="AT457" s="2221"/>
      <c r="AU457" s="2221"/>
      <c r="AV457" s="2221"/>
      <c r="AW457" s="2221"/>
      <c r="AX457" s="2221"/>
      <c r="AY457" s="2221"/>
      <c r="AZ457" s="2221"/>
      <c r="BA457" s="2221"/>
      <c r="BB457" s="2221"/>
      <c r="BC457" s="2221"/>
      <c r="BD457" s="2221"/>
      <c r="BE457" s="2221"/>
      <c r="BF457" s="2221"/>
      <c r="BG457" s="7564"/>
    </row>
    <row customHeight="1" ht="11.25">
      <c r="A458" s="1564" t="s">
        <v>989</v>
      </c>
      <c r="B458" s="1564"/>
      <c r="C458" s="1564"/>
      <c r="D458" s="1558"/>
      <c r="E458" s="1568"/>
      <c r="F458" s="2227"/>
      <c r="G458" s="2228"/>
      <c r="H458" s="2913" t="s">
        <v>146</v>
      </c>
      <c r="I458" s="2914"/>
      <c r="J458" s="2883"/>
      <c r="K458" s="2915"/>
      <c r="L458" s="2505"/>
      <c r="M458" s="2506"/>
      <c r="N458" s="2906"/>
      <c r="O458" s="2907"/>
      <c r="P458" s="2909"/>
      <c r="Q458" s="7566"/>
      <c r="R458" s="2911"/>
      <c r="S458" s="2912"/>
      <c r="T458" s="2911"/>
      <c r="U458" s="2911"/>
      <c r="V458" s="2911"/>
      <c r="W458" s="2911"/>
      <c r="X458" s="2911"/>
      <c r="Y458" s="2911"/>
      <c r="Z458" s="2226"/>
      <c r="AA458" s="2192">
        <v>1</v>
      </c>
      <c r="AB458" s="1577" t="s">
        <v>1035</v>
      </c>
      <c r="AC458" s="1567">
        <v>6000</v>
      </c>
      <c r="AD458" s="1577" t="str">
        <f>AB458</f>
        <v>  Прочие собственные средства</v>
      </c>
      <c r="AE458" s="1567"/>
      <c r="AF458" s="2904"/>
      <c r="AG458" s="2905"/>
      <c r="AH458" s="2905"/>
      <c r="AI458" s="2904"/>
      <c r="AJ458" s="2905"/>
      <c r="AK458" s="2905"/>
      <c r="AL458" s="2386"/>
      <c r="AM458" s="2221"/>
      <c r="AN458" s="2221"/>
      <c r="AO458" s="2221"/>
      <c r="AP458" s="2221"/>
      <c r="AQ458" s="2221"/>
      <c r="AR458" s="2221"/>
      <c r="AS458" s="2221"/>
      <c r="AT458" s="2221"/>
      <c r="AU458" s="2221"/>
      <c r="AV458" s="2221"/>
      <c r="AW458" s="2221"/>
      <c r="AX458" s="2221"/>
      <c r="AY458" s="2221"/>
      <c r="AZ458" s="2221"/>
      <c r="BA458" s="2221"/>
      <c r="BB458" s="2221"/>
      <c r="BC458" s="2221"/>
      <c r="BD458" s="2221"/>
      <c r="BE458" s="2221"/>
      <c r="BF458" s="2221"/>
      <c r="BG458" s="7564"/>
    </row>
    <row customHeight="1" ht="11.25">
      <c r="A459" s="1564" t="s">
        <v>989</v>
      </c>
      <c r="B459" s="1564"/>
      <c r="C459" s="1564"/>
      <c r="D459" s="1558"/>
      <c r="E459" s="1568"/>
      <c r="F459" s="2227"/>
      <c r="G459" s="2228"/>
      <c r="H459" s="2913" t="s">
        <v>146</v>
      </c>
      <c r="I459" s="2914"/>
      <c r="J459" s="2883"/>
      <c r="K459" s="2915"/>
      <c r="L459" s="2505"/>
      <c r="M459" s="2506"/>
      <c r="N459" s="2906"/>
      <c r="O459" s="2907"/>
      <c r="P459" s="2910"/>
      <c r="Q459" s="7566"/>
      <c r="R459" s="2911"/>
      <c r="S459" s="2912"/>
      <c r="T459" s="2911"/>
      <c r="U459" s="2911"/>
      <c r="V459" s="2911"/>
      <c r="W459" s="2911"/>
      <c r="X459" s="2911"/>
      <c r="Y459" s="2911"/>
      <c r="Z459" s="1573"/>
      <c r="AA459" s="1574"/>
      <c r="AB459" s="1639" t="s">
        <v>1036</v>
      </c>
      <c r="AC459" s="1578"/>
      <c r="AD459" s="1578"/>
      <c r="AE459" s="1580"/>
      <c r="AF459" s="2904"/>
      <c r="AG459" s="2905"/>
      <c r="AH459" s="2905"/>
      <c r="AI459" s="2904"/>
      <c r="AJ459" s="2905"/>
      <c r="AK459" s="2905"/>
      <c r="AL459" s="2386"/>
      <c r="AM459" s="2221"/>
      <c r="AN459" s="2221"/>
      <c r="AO459" s="2221"/>
      <c r="AP459" s="2221"/>
      <c r="AQ459" s="2221"/>
      <c r="AR459" s="2221"/>
      <c r="AS459" s="2221"/>
      <c r="AT459" s="2221"/>
      <c r="AU459" s="2221"/>
      <c r="AV459" s="2221"/>
      <c r="AW459" s="2221"/>
      <c r="AX459" s="2221"/>
      <c r="AY459" s="2221"/>
      <c r="AZ459" s="2221"/>
      <c r="BA459" s="2221"/>
      <c r="BB459" s="2221"/>
      <c r="BC459" s="2221"/>
      <c r="BD459" s="2221"/>
      <c r="BE459" s="2221"/>
      <c r="BF459" s="2221"/>
      <c r="BG459" s="7564"/>
    </row>
    <row customHeight="1" ht="11.25">
      <c r="A460" s="1564" t="s">
        <v>989</v>
      </c>
      <c r="B460" s="1564"/>
      <c r="C460" s="1564"/>
      <c r="D460" s="1558"/>
      <c r="E460" s="1568"/>
      <c r="F460" s="2227"/>
      <c r="G460" s="2228"/>
      <c r="H460" s="2913" t="s">
        <v>146</v>
      </c>
      <c r="I460" s="2914"/>
      <c r="J460" s="2883"/>
      <c r="K460" s="2915"/>
      <c r="L460" s="2505"/>
      <c r="M460" s="2506"/>
      <c r="N460" s="1573"/>
      <c r="O460" s="1574"/>
      <c r="P460" s="1566" t="s">
        <v>1037</v>
      </c>
      <c r="Q460" s="1574"/>
      <c r="R460" s="1574"/>
      <c r="S460" s="1574"/>
      <c r="T460" s="1574"/>
      <c r="U460" s="1574"/>
      <c r="V460" s="1574"/>
      <c r="W460" s="1574"/>
      <c r="X460" s="1574"/>
      <c r="Y460" s="1574"/>
      <c r="Z460" s="1574"/>
      <c r="AA460" s="1574"/>
      <c r="AB460" s="1574"/>
      <c r="AC460" s="1574"/>
      <c r="AD460" s="1574"/>
      <c r="AE460" s="1581"/>
      <c r="AF460" s="2904"/>
      <c r="AG460" s="2905"/>
      <c r="AH460" s="2905"/>
      <c r="AI460" s="2904"/>
      <c r="AJ460" s="2905"/>
      <c r="AK460" s="2905"/>
      <c r="AL460" s="2386"/>
      <c r="AM460" s="2221"/>
      <c r="AN460" s="2221"/>
      <c r="AO460" s="2221"/>
      <c r="AP460" s="2221"/>
      <c r="AQ460" s="2221"/>
      <c r="AR460" s="2221"/>
      <c r="AS460" s="2221"/>
      <c r="AT460" s="2221"/>
      <c r="AU460" s="2221"/>
      <c r="AV460" s="2221"/>
      <c r="AW460" s="2221"/>
      <c r="AX460" s="2221"/>
      <c r="AY460" s="2221"/>
      <c r="AZ460" s="2221"/>
      <c r="BA460" s="2221"/>
      <c r="BB460" s="2221"/>
      <c r="BC460" s="2221"/>
      <c r="BD460" s="2221"/>
      <c r="BE460" s="2221"/>
      <c r="BF460" s="2221"/>
      <c r="BG460" s="7564"/>
    </row>
    <row customHeight="1" ht="11.25">
      <c r="A461" s="1564" t="s">
        <v>989</v>
      </c>
      <c r="B461" s="1564" t="s">
        <v>1021</v>
      </c>
      <c r="C461" s="1564"/>
      <c r="D461" s="1558"/>
      <c r="E461" s="1568"/>
      <c r="F461" s="2227"/>
      <c r="G461" s="7559" t="s">
        <v>684</v>
      </c>
      <c r="H461" s="2913" t="s">
        <v>148</v>
      </c>
      <c r="I461" s="2914" t="s">
        <v>1022</v>
      </c>
      <c r="J461" s="2883" t="s">
        <v>1038</v>
      </c>
      <c r="K461" s="2915" t="s">
        <v>1166</v>
      </c>
      <c r="L461" s="2505" t="s">
        <v>19</v>
      </c>
      <c r="M461" s="2506"/>
      <c r="N461" s="2384"/>
      <c r="O461" s="1575" t="s">
        <v>371</v>
      </c>
      <c r="P461" s="1576"/>
      <c r="Q461" s="1576"/>
      <c r="R461" s="1576"/>
      <c r="S461" s="1576"/>
      <c r="T461" s="1576"/>
      <c r="U461" s="1576"/>
      <c r="V461" s="1576"/>
      <c r="W461" s="1576"/>
      <c r="X461" s="1576"/>
      <c r="Y461" s="1576"/>
      <c r="Z461" s="1576"/>
      <c r="AA461" s="1576"/>
      <c r="AB461" s="1576"/>
      <c r="AC461" s="1576"/>
      <c r="AD461" s="1576"/>
      <c r="AE461" s="1576"/>
      <c r="AF461" s="2904">
        <v>4</v>
      </c>
      <c r="AG461" s="2905" t="s">
        <v>1025</v>
      </c>
      <c r="AH461" s="2905" t="s">
        <v>1158</v>
      </c>
      <c r="AI461" s="2904"/>
      <c r="AJ461" s="2905"/>
      <c r="AK461" s="2905"/>
      <c r="AL461" s="2386"/>
      <c r="AM461" s="2221"/>
      <c r="AN461" s="2221"/>
      <c r="AO461" s="2221"/>
      <c r="AP461" s="2221"/>
      <c r="AQ461" s="2221"/>
      <c r="AR461" s="2221"/>
      <c r="AS461" s="2221"/>
      <c r="AT461" s="2221"/>
      <c r="AU461" s="2221"/>
      <c r="AV461" s="2221"/>
      <c r="AW461" s="2221"/>
      <c r="AX461" s="2221"/>
      <c r="AY461" s="2221"/>
      <c r="AZ461" s="2221"/>
      <c r="BA461" s="2221"/>
      <c r="BB461" s="2221"/>
      <c r="BC461" s="2221"/>
      <c r="BD461" s="2221"/>
      <c r="BE461" s="2221"/>
      <c r="BF461" s="2221"/>
      <c r="BG461" s="7564"/>
    </row>
    <row customHeight="1" ht="11.25">
      <c r="A462" s="1564" t="s">
        <v>989</v>
      </c>
      <c r="B462" s="1564"/>
      <c r="C462" s="1564"/>
      <c r="D462" s="1558"/>
      <c r="E462" s="1568"/>
      <c r="F462" s="2227"/>
      <c r="G462" s="2228"/>
      <c r="H462" s="2913" t="s">
        <v>147</v>
      </c>
      <c r="I462" s="2914"/>
      <c r="J462" s="2883"/>
      <c r="K462" s="2915"/>
      <c r="L462" s="2505"/>
      <c r="M462" s="2506"/>
      <c r="N462" s="2906"/>
      <c r="O462" s="2907">
        <v>1</v>
      </c>
      <c r="P462" s="2908" t="s">
        <v>65</v>
      </c>
      <c r="Q462" s="7566" t="s">
        <v>1162</v>
      </c>
      <c r="R462" s="7567" t="s">
        <v>1028</v>
      </c>
      <c r="S462" s="7567" t="s">
        <v>1054</v>
      </c>
      <c r="T462" s="7567" t="s">
        <v>1054</v>
      </c>
      <c r="U462" s="7567" t="s">
        <v>1055</v>
      </c>
      <c r="V462" s="7567" t="s">
        <v>1163</v>
      </c>
      <c r="W462" s="7567" t="s">
        <v>1164</v>
      </c>
      <c r="X462" s="7567" t="s">
        <v>1165</v>
      </c>
      <c r="Y462" s="7567" t="s">
        <v>106</v>
      </c>
      <c r="Z462" s="1573"/>
      <c r="AA462" s="1574"/>
      <c r="AB462" s="1574"/>
      <c r="AC462" s="1578"/>
      <c r="AD462" s="1578"/>
      <c r="AE462" s="1579"/>
      <c r="AF462" s="2904"/>
      <c r="AG462" s="2905"/>
      <c r="AH462" s="2905"/>
      <c r="AI462" s="2904"/>
      <c r="AJ462" s="2905"/>
      <c r="AK462" s="2905"/>
      <c r="AL462" s="2386"/>
      <c r="AM462" s="2221"/>
      <c r="AN462" s="2221"/>
      <c r="AO462" s="2221"/>
      <c r="AP462" s="2221"/>
      <c r="AQ462" s="2221"/>
      <c r="AR462" s="2221"/>
      <c r="AS462" s="2221"/>
      <c r="AT462" s="2221"/>
      <c r="AU462" s="2221"/>
      <c r="AV462" s="2221"/>
      <c r="AW462" s="2221"/>
      <c r="AX462" s="2221"/>
      <c r="AY462" s="2221"/>
      <c r="AZ462" s="2221"/>
      <c r="BA462" s="2221"/>
      <c r="BB462" s="2221"/>
      <c r="BC462" s="2221"/>
      <c r="BD462" s="2221"/>
      <c r="BE462" s="2221"/>
      <c r="BF462" s="2221"/>
      <c r="BG462" s="7564"/>
    </row>
    <row customHeight="1" ht="11.25">
      <c r="A463" s="1564" t="s">
        <v>989</v>
      </c>
      <c r="B463" s="1564"/>
      <c r="C463" s="1564"/>
      <c r="D463" s="1558"/>
      <c r="E463" s="1568"/>
      <c r="F463" s="2227"/>
      <c r="G463" s="2228"/>
      <c r="H463" s="2913" t="s">
        <v>147</v>
      </c>
      <c r="I463" s="2914"/>
      <c r="J463" s="2883"/>
      <c r="K463" s="2915"/>
      <c r="L463" s="2505"/>
      <c r="M463" s="2506"/>
      <c r="N463" s="2906"/>
      <c r="O463" s="2907"/>
      <c r="P463" s="2909"/>
      <c r="Q463" s="7566"/>
      <c r="R463" s="2911"/>
      <c r="S463" s="2912"/>
      <c r="T463" s="2911"/>
      <c r="U463" s="2911"/>
      <c r="V463" s="2911"/>
      <c r="W463" s="2911"/>
      <c r="X463" s="2911"/>
      <c r="Y463" s="2911"/>
      <c r="Z463" s="2226"/>
      <c r="AA463" s="2192">
        <v>1</v>
      </c>
      <c r="AB463" s="1577" t="s">
        <v>1035</v>
      </c>
      <c r="AC463" s="1567">
        <v>3600</v>
      </c>
      <c r="AD463" s="1577" t="str">
        <f>AB463</f>
        <v>  Прочие собственные средства</v>
      </c>
      <c r="AE463" s="1567"/>
      <c r="AF463" s="2904"/>
      <c r="AG463" s="2905"/>
      <c r="AH463" s="2905"/>
      <c r="AI463" s="2904"/>
      <c r="AJ463" s="2905"/>
      <c r="AK463" s="2905"/>
      <c r="AL463" s="2386"/>
      <c r="AM463" s="2221"/>
      <c r="AN463" s="2221"/>
      <c r="AO463" s="2221"/>
      <c r="AP463" s="2221"/>
      <c r="AQ463" s="2221"/>
      <c r="AR463" s="2221"/>
      <c r="AS463" s="2221"/>
      <c r="AT463" s="2221"/>
      <c r="AU463" s="2221"/>
      <c r="AV463" s="2221"/>
      <c r="AW463" s="2221"/>
      <c r="AX463" s="2221"/>
      <c r="AY463" s="2221"/>
      <c r="AZ463" s="2221"/>
      <c r="BA463" s="2221"/>
      <c r="BB463" s="2221"/>
      <c r="BC463" s="2221"/>
      <c r="BD463" s="2221"/>
      <c r="BE463" s="2221"/>
      <c r="BF463" s="2221"/>
      <c r="BG463" s="7564"/>
    </row>
    <row customHeight="1" ht="11.25">
      <c r="A464" s="1564" t="s">
        <v>989</v>
      </c>
      <c r="B464" s="1564"/>
      <c r="C464" s="1564"/>
      <c r="D464" s="1558"/>
      <c r="E464" s="1568"/>
      <c r="F464" s="2227"/>
      <c r="G464" s="2228"/>
      <c r="H464" s="2913" t="s">
        <v>147</v>
      </c>
      <c r="I464" s="2914"/>
      <c r="J464" s="2883"/>
      <c r="K464" s="2915"/>
      <c r="L464" s="2505"/>
      <c r="M464" s="2506"/>
      <c r="N464" s="2906"/>
      <c r="O464" s="2907"/>
      <c r="P464" s="2910"/>
      <c r="Q464" s="7566"/>
      <c r="R464" s="2911"/>
      <c r="S464" s="2912"/>
      <c r="T464" s="2911"/>
      <c r="U464" s="2911"/>
      <c r="V464" s="2911"/>
      <c r="W464" s="2911"/>
      <c r="X464" s="2911"/>
      <c r="Y464" s="2911"/>
      <c r="Z464" s="1573"/>
      <c r="AA464" s="1574"/>
      <c r="AB464" s="1639" t="s">
        <v>1036</v>
      </c>
      <c r="AC464" s="1578"/>
      <c r="AD464" s="1578"/>
      <c r="AE464" s="1580"/>
      <c r="AF464" s="2904"/>
      <c r="AG464" s="2905"/>
      <c r="AH464" s="2905"/>
      <c r="AI464" s="2904"/>
      <c r="AJ464" s="2905"/>
      <c r="AK464" s="2905"/>
      <c r="AL464" s="2386"/>
      <c r="AM464" s="2221"/>
      <c r="AN464" s="2221"/>
      <c r="AO464" s="2221"/>
      <c r="AP464" s="2221"/>
      <c r="AQ464" s="2221"/>
      <c r="AR464" s="2221"/>
      <c r="AS464" s="2221"/>
      <c r="AT464" s="2221"/>
      <c r="AU464" s="2221"/>
      <c r="AV464" s="2221"/>
      <c r="AW464" s="2221"/>
      <c r="AX464" s="2221"/>
      <c r="AY464" s="2221"/>
      <c r="AZ464" s="2221"/>
      <c r="BA464" s="2221"/>
      <c r="BB464" s="2221"/>
      <c r="BC464" s="2221"/>
      <c r="BD464" s="2221"/>
      <c r="BE464" s="2221"/>
      <c r="BF464" s="2221"/>
      <c r="BG464" s="7564"/>
    </row>
    <row customHeight="1" ht="11.25">
      <c r="A465" s="1564" t="s">
        <v>989</v>
      </c>
      <c r="B465" s="1564"/>
      <c r="C465" s="1564"/>
      <c r="D465" s="1558"/>
      <c r="E465" s="1568"/>
      <c r="F465" s="2227"/>
      <c r="G465" s="2228"/>
      <c r="H465" s="2913" t="s">
        <v>147</v>
      </c>
      <c r="I465" s="2914"/>
      <c r="J465" s="2883"/>
      <c r="K465" s="2915"/>
      <c r="L465" s="2505"/>
      <c r="M465" s="2506"/>
      <c r="N465" s="1573"/>
      <c r="O465" s="1574"/>
      <c r="P465" s="1566" t="s">
        <v>1037</v>
      </c>
      <c r="Q465" s="1574"/>
      <c r="R465" s="1574"/>
      <c r="S465" s="1574"/>
      <c r="T465" s="1574"/>
      <c r="U465" s="1574"/>
      <c r="V465" s="1574"/>
      <c r="W465" s="1574"/>
      <c r="X465" s="1574"/>
      <c r="Y465" s="1574"/>
      <c r="Z465" s="1574"/>
      <c r="AA465" s="1574"/>
      <c r="AB465" s="1574"/>
      <c r="AC465" s="1574"/>
      <c r="AD465" s="1574"/>
      <c r="AE465" s="1581"/>
      <c r="AF465" s="2904"/>
      <c r="AG465" s="2905"/>
      <c r="AH465" s="2905"/>
      <c r="AI465" s="2904"/>
      <c r="AJ465" s="2905"/>
      <c r="AK465" s="2905"/>
      <c r="AL465" s="2386"/>
      <c r="AM465" s="2221"/>
      <c r="AN465" s="2221"/>
      <c r="AO465" s="2221"/>
      <c r="AP465" s="2221"/>
      <c r="AQ465" s="2221"/>
      <c r="AR465" s="2221"/>
      <c r="AS465" s="2221"/>
      <c r="AT465" s="2221"/>
      <c r="AU465" s="2221"/>
      <c r="AV465" s="2221"/>
      <c r="AW465" s="2221"/>
      <c r="AX465" s="2221"/>
      <c r="AY465" s="2221"/>
      <c r="AZ465" s="2221"/>
      <c r="BA465" s="2221"/>
      <c r="BB465" s="2221"/>
      <c r="BC465" s="2221"/>
      <c r="BD465" s="2221"/>
      <c r="BE465" s="2221"/>
      <c r="BF465" s="2221"/>
      <c r="BG465" s="7564"/>
    </row>
    <row customHeight="1" ht="12">
      <c r="A466" s="1564" t="s">
        <v>989</v>
      </c>
      <c r="B466" s="1564"/>
      <c r="C466" s="1564"/>
      <c r="D466" s="1558"/>
      <c r="E466" s="1568"/>
      <c r="F466" s="2935"/>
      <c r="G466" s="1588"/>
      <c r="H466" s="1588"/>
      <c r="I466" s="2933" t="s">
        <v>1156</v>
      </c>
      <c r="J466" s="2933"/>
      <c r="K466" s="2933"/>
      <c r="L466" s="1571"/>
      <c r="M466" s="1571"/>
      <c r="N466" s="1572"/>
      <c r="O466" s="1572"/>
      <c r="P466" s="1572"/>
      <c r="Q466" s="1572"/>
      <c r="R466" s="1572"/>
      <c r="S466" s="1572"/>
      <c r="T466" s="1572"/>
      <c r="U466" s="1572"/>
      <c r="V466" s="1572"/>
      <c r="W466" s="1572"/>
      <c r="X466" s="1572"/>
      <c r="Y466" s="1572"/>
      <c r="Z466" s="1572"/>
      <c r="AA466" s="1572"/>
      <c r="AB466" s="1572"/>
      <c r="AC466" s="1572"/>
      <c r="AD466" s="1572"/>
      <c r="AE466" s="1572"/>
      <c r="AF466" s="1572"/>
      <c r="AG466" s="1571"/>
      <c r="AH466" s="1571"/>
      <c r="AI466" s="1572"/>
      <c r="AJ466" s="1571"/>
      <c r="AK466" s="1572"/>
      <c r="AL466" s="2386"/>
      <c r="AM466" s="2221"/>
      <c r="AN466" s="2221"/>
      <c r="AO466" s="2221"/>
      <c r="AP466" s="2221"/>
      <c r="AQ466" s="2221"/>
      <c r="AR466" s="2221"/>
      <c r="AS466" s="2221"/>
      <c r="AT466" s="2221"/>
      <c r="AU466" s="2221"/>
      <c r="AV466" s="2221"/>
      <c r="AW466" s="2221"/>
      <c r="AX466" s="2221"/>
      <c r="AY466" s="2221"/>
      <c r="AZ466" s="2221"/>
      <c r="BA466" s="2221"/>
      <c r="BB466" s="2221"/>
      <c r="BC466" s="2221"/>
      <c r="BD466" s="2221"/>
      <c r="BE466" s="2221"/>
      <c r="BF466" s="2221"/>
      <c r="BG466" s="4633"/>
    </row>
    <row customHeight="1" ht="0.75">
      <c r="A467" s="1564" t="s">
        <v>989</v>
      </c>
      <c r="B467" s="1564"/>
      <c r="C467" s="1564"/>
      <c r="D467" s="1558"/>
      <c r="E467" s="1568"/>
      <c r="F467" s="2934">
        <v>2027</v>
      </c>
      <c r="G467" s="2913"/>
      <c r="H467" s="2938" t="s">
        <v>371</v>
      </c>
      <c r="I467" s="2939"/>
      <c r="J467" s="2940"/>
      <c r="K467" s="2940"/>
      <c r="L467" s="2932"/>
      <c r="M467" s="2666"/>
      <c r="N467" s="2434"/>
      <c r="O467" s="2433"/>
      <c r="P467" s="2434"/>
      <c r="Q467" s="2434"/>
      <c r="R467" s="2434"/>
      <c r="S467" s="2434"/>
      <c r="T467" s="2434"/>
      <c r="U467" s="2434"/>
      <c r="V467" s="2434"/>
      <c r="W467" s="2434"/>
      <c r="X467" s="2434"/>
      <c r="Y467" s="2434"/>
      <c r="Z467" s="2434"/>
      <c r="AA467" s="2434"/>
      <c r="AB467" s="2434"/>
      <c r="AC467" s="2434"/>
      <c r="AD467" s="2434"/>
      <c r="AE467" s="2434"/>
      <c r="AF467" s="2936"/>
      <c r="AG467" s="2932"/>
      <c r="AH467" s="2932"/>
      <c r="AI467" s="2936"/>
      <c r="AJ467" s="2932"/>
      <c r="AK467" s="2932"/>
      <c r="AL467" s="2386"/>
      <c r="AM467" s="2221"/>
      <c r="AN467" s="2221"/>
      <c r="AO467" s="2221"/>
      <c r="AP467" s="2221"/>
      <c r="AQ467" s="2221"/>
      <c r="AR467" s="2221"/>
      <c r="AS467" s="2221"/>
      <c r="AT467" s="2221"/>
      <c r="AU467" s="2221"/>
      <c r="AV467" s="2221"/>
      <c r="AW467" s="2221"/>
      <c r="AX467" s="2221"/>
      <c r="AY467" s="2221"/>
      <c r="AZ467" s="2221"/>
      <c r="BA467" s="2221"/>
      <c r="BB467" s="2221"/>
      <c r="BC467" s="2221"/>
      <c r="BD467" s="2221"/>
      <c r="BE467" s="2221"/>
      <c r="BF467" s="2221"/>
      <c r="BG467" s="4633"/>
    </row>
    <row customHeight="1" ht="0.75">
      <c r="A468" s="1564" t="s">
        <v>989</v>
      </c>
      <c r="B468" s="1564"/>
      <c r="C468" s="1564"/>
      <c r="D468" s="1558"/>
      <c r="E468" s="1568"/>
      <c r="F468" s="2934"/>
      <c r="G468" s="2913"/>
      <c r="H468" s="2938"/>
      <c r="I468" s="2939"/>
      <c r="J468" s="2940"/>
      <c r="K468" s="2940"/>
      <c r="L468" s="2932"/>
      <c r="M468" s="2666"/>
      <c r="N468" s="2941"/>
      <c r="O468" s="2942"/>
      <c r="P468" s="2986"/>
      <c r="Q468" s="2937"/>
      <c r="R468" s="2937"/>
      <c r="S468" s="2937"/>
      <c r="T468" s="2937"/>
      <c r="U468" s="2937"/>
      <c r="V468" s="2937"/>
      <c r="W468" s="2937"/>
      <c r="X468" s="2937"/>
      <c r="Y468" s="2937"/>
      <c r="Z468" s="2435"/>
      <c r="AA468" s="2436"/>
      <c r="AB468" s="2436"/>
      <c r="AC468" s="2437"/>
      <c r="AD468" s="2437"/>
      <c r="AE468" s="2438"/>
      <c r="AF468" s="2936"/>
      <c r="AG468" s="2932"/>
      <c r="AH468" s="2932"/>
      <c r="AI468" s="2936"/>
      <c r="AJ468" s="2932"/>
      <c r="AK468" s="2932"/>
      <c r="AL468" s="2386"/>
      <c r="AM468" s="2221"/>
      <c r="AN468" s="2221"/>
      <c r="AO468" s="2221"/>
      <c r="AP468" s="2221"/>
      <c r="AQ468" s="2221"/>
      <c r="AR468" s="2221"/>
      <c r="AS468" s="2221"/>
      <c r="AT468" s="2221"/>
      <c r="AU468" s="2221"/>
      <c r="AV468" s="2221"/>
      <c r="AW468" s="2221"/>
      <c r="AX468" s="2221"/>
      <c r="AY468" s="2221"/>
      <c r="AZ468" s="2221"/>
      <c r="BA468" s="2221"/>
      <c r="BB468" s="2221"/>
      <c r="BC468" s="2221"/>
      <c r="BD468" s="2221"/>
      <c r="BE468" s="2221"/>
      <c r="BF468" s="2221"/>
      <c r="BG468" s="4633"/>
    </row>
    <row customHeight="1" ht="0.75">
      <c r="A469" s="1564" t="s">
        <v>989</v>
      </c>
      <c r="B469" s="1564"/>
      <c r="C469" s="1564"/>
      <c r="D469" s="1558"/>
      <c r="E469" s="1568"/>
      <c r="F469" s="2934"/>
      <c r="G469" s="2913"/>
      <c r="H469" s="2938"/>
      <c r="I469" s="2939"/>
      <c r="J469" s="2940"/>
      <c r="K469" s="2940"/>
      <c r="L469" s="2932"/>
      <c r="M469" s="2666"/>
      <c r="N469" s="2941"/>
      <c r="O469" s="2942"/>
      <c r="P469" s="2987"/>
      <c r="Q469" s="2937"/>
      <c r="R469" s="2937"/>
      <c r="S469" s="2937"/>
      <c r="T469" s="2937"/>
      <c r="U469" s="2937"/>
      <c r="V469" s="2937"/>
      <c r="W469" s="2937"/>
      <c r="X469" s="2937"/>
      <c r="Y469" s="2937"/>
      <c r="Z469" s="2439"/>
      <c r="AA469" s="2440"/>
      <c r="AB469" s="2441"/>
      <c r="AC469" s="2442"/>
      <c r="AD469" s="2441"/>
      <c r="AE469" s="2442"/>
      <c r="AF469" s="2936"/>
      <c r="AG469" s="2932"/>
      <c r="AH469" s="2932"/>
      <c r="AI469" s="2936"/>
      <c r="AJ469" s="2932"/>
      <c r="AK469" s="2932"/>
      <c r="AL469" s="2386"/>
      <c r="AM469" s="2221"/>
      <c r="AN469" s="2221"/>
      <c r="AO469" s="2221"/>
      <c r="AP469" s="2221"/>
      <c r="AQ469" s="2221"/>
      <c r="AR469" s="2221"/>
      <c r="AS469" s="2221"/>
      <c r="AT469" s="2221"/>
      <c r="AU469" s="2221"/>
      <c r="AV469" s="2221"/>
      <c r="AW469" s="2221"/>
      <c r="AX469" s="2221"/>
      <c r="AY469" s="2221"/>
      <c r="AZ469" s="2221"/>
      <c r="BA469" s="2221"/>
      <c r="BB469" s="2221"/>
      <c r="BC469" s="2221"/>
      <c r="BD469" s="2221"/>
      <c r="BE469" s="2221"/>
      <c r="BF469" s="2221"/>
      <c r="BG469" s="4633"/>
    </row>
    <row customHeight="1" ht="0.75">
      <c r="A470" s="1564" t="s">
        <v>989</v>
      </c>
      <c r="B470" s="1564"/>
      <c r="C470" s="1564"/>
      <c r="D470" s="1558"/>
      <c r="E470" s="1568"/>
      <c r="F470" s="2934"/>
      <c r="G470" s="2913"/>
      <c r="H470" s="2938"/>
      <c r="I470" s="2939"/>
      <c r="J470" s="2940"/>
      <c r="K470" s="2940"/>
      <c r="L470" s="2932"/>
      <c r="M470" s="2666"/>
      <c r="N470" s="2941"/>
      <c r="O470" s="2942"/>
      <c r="P470" s="2988"/>
      <c r="Q470" s="2937"/>
      <c r="R470" s="2937"/>
      <c r="S470" s="2937"/>
      <c r="T470" s="2937"/>
      <c r="U470" s="2937"/>
      <c r="V470" s="2937"/>
      <c r="W470" s="2937"/>
      <c r="X470" s="2937"/>
      <c r="Y470" s="2937"/>
      <c r="Z470" s="2435"/>
      <c r="AA470" s="2436"/>
      <c r="AB470" s="2443"/>
      <c r="AC470" s="2437"/>
      <c r="AD470" s="2437"/>
      <c r="AE470" s="2444"/>
      <c r="AF470" s="2936"/>
      <c r="AG470" s="2932"/>
      <c r="AH470" s="2932"/>
      <c r="AI470" s="2936"/>
      <c r="AJ470" s="2932"/>
      <c r="AK470" s="2932"/>
      <c r="AL470" s="2386"/>
      <c r="AM470" s="2221"/>
      <c r="AN470" s="2221"/>
      <c r="AO470" s="2221"/>
      <c r="AP470" s="2221"/>
      <c r="AQ470" s="2221"/>
      <c r="AR470" s="2221"/>
      <c r="AS470" s="2221"/>
      <c r="AT470" s="2221"/>
      <c r="AU470" s="2221"/>
      <c r="AV470" s="2221"/>
      <c r="AW470" s="2221"/>
      <c r="AX470" s="2221"/>
      <c r="AY470" s="2221"/>
      <c r="AZ470" s="2221"/>
      <c r="BA470" s="2221"/>
      <c r="BB470" s="2221"/>
      <c r="BC470" s="2221"/>
      <c r="BD470" s="2221"/>
      <c r="BE470" s="2221"/>
      <c r="BF470" s="2221"/>
      <c r="BG470" s="4633"/>
    </row>
    <row customHeight="1" ht="0.75">
      <c r="A471" s="1564" t="s">
        <v>989</v>
      </c>
      <c r="B471" s="1564"/>
      <c r="C471" s="1564"/>
      <c r="D471" s="1558"/>
      <c r="E471" s="1568"/>
      <c r="F471" s="2934"/>
      <c r="G471" s="2913"/>
      <c r="H471" s="2938"/>
      <c r="I471" s="2939"/>
      <c r="J471" s="2940"/>
      <c r="K471" s="2940"/>
      <c r="L471" s="2932"/>
      <c r="M471" s="2666"/>
      <c r="N471" s="2436"/>
      <c r="O471" s="2436"/>
      <c r="P471" s="2443"/>
      <c r="Q471" s="2436"/>
      <c r="R471" s="2436"/>
      <c r="S471" s="2436"/>
      <c r="T471" s="2436"/>
      <c r="U471" s="2436"/>
      <c r="V471" s="2436"/>
      <c r="W471" s="2436"/>
      <c r="X471" s="2436"/>
      <c r="Y471" s="2436"/>
      <c r="Z471" s="2436"/>
      <c r="AA471" s="2436"/>
      <c r="AB471" s="2436"/>
      <c r="AC471" s="2436"/>
      <c r="AD471" s="2436"/>
      <c r="AE471" s="2445"/>
      <c r="AF471" s="2936"/>
      <c r="AG471" s="2932"/>
      <c r="AH471" s="2932"/>
      <c r="AI471" s="2936"/>
      <c r="AJ471" s="2932"/>
      <c r="AK471" s="2932"/>
      <c r="AL471" s="2386"/>
      <c r="AM471" s="2221"/>
      <c r="AN471" s="2221"/>
      <c r="AO471" s="2221"/>
      <c r="AP471" s="2221"/>
      <c r="AQ471" s="2221"/>
      <c r="AR471" s="2221"/>
      <c r="AS471" s="2221"/>
      <c r="AT471" s="2221"/>
      <c r="AU471" s="2221"/>
      <c r="AV471" s="2221"/>
      <c r="AW471" s="2221"/>
      <c r="AX471" s="2221"/>
      <c r="AY471" s="2221"/>
      <c r="AZ471" s="2221"/>
      <c r="BA471" s="2221"/>
      <c r="BB471" s="2221"/>
      <c r="BC471" s="2221"/>
      <c r="BD471" s="2221"/>
      <c r="BE471" s="2221"/>
      <c r="BF471" s="2221"/>
      <c r="BG471" s="4633"/>
    </row>
    <row customHeight="1" ht="11.25">
      <c r="A472" s="1564" t="s">
        <v>989</v>
      </c>
      <c r="B472" s="1564" t="s">
        <v>1021</v>
      </c>
      <c r="C472" s="1564"/>
      <c r="D472" s="1558"/>
      <c r="E472" s="1568"/>
      <c r="F472" s="2227"/>
      <c r="G472" s="4617" t="s">
        <v>684</v>
      </c>
      <c r="H472" s="2913" t="s">
        <v>106</v>
      </c>
      <c r="I472" s="2914" t="s">
        <v>1022</v>
      </c>
      <c r="J472" s="2883" t="s">
        <v>1038</v>
      </c>
      <c r="K472" s="2915" t="s">
        <v>1039</v>
      </c>
      <c r="L472" s="2505" t="s">
        <v>19</v>
      </c>
      <c r="M472" s="2506"/>
      <c r="N472" s="2384"/>
      <c r="O472" s="1575" t="s">
        <v>371</v>
      </c>
      <c r="P472" s="1576"/>
      <c r="Q472" s="1576"/>
      <c r="R472" s="1576"/>
      <c r="S472" s="1576"/>
      <c r="T472" s="1576"/>
      <c r="U472" s="1576"/>
      <c r="V472" s="1576"/>
      <c r="W472" s="1576"/>
      <c r="X472" s="1576"/>
      <c r="Y472" s="1576"/>
      <c r="Z472" s="1576"/>
      <c r="AA472" s="1576"/>
      <c r="AB472" s="1576"/>
      <c r="AC472" s="1576"/>
      <c r="AD472" s="1576"/>
      <c r="AE472" s="1576"/>
      <c r="AF472" s="2904">
        <v>5</v>
      </c>
      <c r="AG472" s="2905" t="s">
        <v>1025</v>
      </c>
      <c r="AH472" s="2905" t="s">
        <v>1040</v>
      </c>
      <c r="AI472" s="2904"/>
      <c r="AJ472" s="2905"/>
      <c r="AK472" s="2905"/>
      <c r="AL472" s="2386"/>
      <c r="AM472" s="2221"/>
      <c r="AN472" s="2221"/>
      <c r="AO472" s="2221"/>
      <c r="AP472" s="2221"/>
      <c r="AQ472" s="2221"/>
      <c r="AR472" s="2221"/>
      <c r="AS472" s="2221"/>
      <c r="AT472" s="2221"/>
      <c r="AU472" s="2221"/>
      <c r="AV472" s="2221"/>
      <c r="AW472" s="2221"/>
      <c r="AX472" s="2221"/>
      <c r="AY472" s="2221"/>
      <c r="AZ472" s="2221"/>
      <c r="BA472" s="2221"/>
      <c r="BB472" s="2221"/>
      <c r="BC472" s="2221"/>
      <c r="BD472" s="2221"/>
      <c r="BE472" s="2221"/>
      <c r="BF472" s="2221"/>
      <c r="BG472" s="4633"/>
    </row>
    <row customHeight="1" ht="11.25">
      <c r="A473" s="1564" t="s">
        <v>989</v>
      </c>
      <c r="B473" s="1564"/>
      <c r="C473" s="1564"/>
      <c r="D473" s="1558"/>
      <c r="E473" s="1568"/>
      <c r="F473" s="2227"/>
      <c r="G473" s="2228"/>
      <c r="H473" s="2913" t="s">
        <v>371</v>
      </c>
      <c r="I473" s="2914"/>
      <c r="J473" s="2883"/>
      <c r="K473" s="2915"/>
      <c r="L473" s="2505"/>
      <c r="M473" s="2506"/>
      <c r="N473" s="2906"/>
      <c r="O473" s="2907">
        <v>1</v>
      </c>
      <c r="P473" s="2908" t="s">
        <v>65</v>
      </c>
      <c r="Q473" s="7566" t="s">
        <v>1027</v>
      </c>
      <c r="R473" s="7567" t="s">
        <v>1028</v>
      </c>
      <c r="S473" s="7567" t="s">
        <v>1029</v>
      </c>
      <c r="T473" s="7567" t="s">
        <v>1029</v>
      </c>
      <c r="U473" s="7567" t="s">
        <v>1030</v>
      </c>
      <c r="V473" s="7567" t="s">
        <v>1031</v>
      </c>
      <c r="W473" s="7567" t="s">
        <v>1032</v>
      </c>
      <c r="X473" s="7567" t="s">
        <v>1033</v>
      </c>
      <c r="Y473" s="7567" t="s">
        <v>1034</v>
      </c>
      <c r="Z473" s="1573"/>
      <c r="AA473" s="1574"/>
      <c r="AB473" s="1574"/>
      <c r="AC473" s="1578"/>
      <c r="AD473" s="1578"/>
      <c r="AE473" s="1579"/>
      <c r="AF473" s="2904"/>
      <c r="AG473" s="2905"/>
      <c r="AH473" s="2905"/>
      <c r="AI473" s="2904"/>
      <c r="AJ473" s="2905"/>
      <c r="AK473" s="2905"/>
      <c r="AL473" s="2386"/>
      <c r="AM473" s="2221"/>
      <c r="AN473" s="2221"/>
      <c r="AO473" s="2221"/>
      <c r="AP473" s="2221"/>
      <c r="AQ473" s="2221"/>
      <c r="AR473" s="2221"/>
      <c r="AS473" s="2221"/>
      <c r="AT473" s="2221"/>
      <c r="AU473" s="2221"/>
      <c r="AV473" s="2221"/>
      <c r="AW473" s="2221"/>
      <c r="AX473" s="2221"/>
      <c r="AY473" s="2221"/>
      <c r="AZ473" s="2221"/>
      <c r="BA473" s="2221"/>
      <c r="BB473" s="2221"/>
      <c r="BC473" s="2221"/>
      <c r="BD473" s="2221"/>
      <c r="BE473" s="2221"/>
      <c r="BF473" s="2221"/>
      <c r="BG473" s="4633"/>
    </row>
    <row customHeight="1" ht="11.25">
      <c r="A474" s="1564" t="s">
        <v>989</v>
      </c>
      <c r="B474" s="1564"/>
      <c r="C474" s="1564"/>
      <c r="D474" s="1558"/>
      <c r="E474" s="1568"/>
      <c r="F474" s="2227"/>
      <c r="G474" s="2228"/>
      <c r="H474" s="2913" t="s">
        <v>371</v>
      </c>
      <c r="I474" s="2914"/>
      <c r="J474" s="2883"/>
      <c r="K474" s="2915"/>
      <c r="L474" s="2505"/>
      <c r="M474" s="2506"/>
      <c r="N474" s="2906"/>
      <c r="O474" s="2907"/>
      <c r="P474" s="2909"/>
      <c r="Q474" s="7566"/>
      <c r="R474" s="2911"/>
      <c r="S474" s="2912"/>
      <c r="T474" s="2911"/>
      <c r="U474" s="2911"/>
      <c r="V474" s="2911"/>
      <c r="W474" s="2911"/>
      <c r="X474" s="2911"/>
      <c r="Y474" s="2911"/>
      <c r="Z474" s="2226"/>
      <c r="AA474" s="2192">
        <v>1</v>
      </c>
      <c r="AB474" s="1577" t="s">
        <v>1035</v>
      </c>
      <c r="AC474" s="1567">
        <v>61268.8</v>
      </c>
      <c r="AD474" s="1577" t="str">
        <f>AB474</f>
        <v>  Прочие собственные средства</v>
      </c>
      <c r="AE474" s="1567"/>
      <c r="AF474" s="2904"/>
      <c r="AG474" s="2905"/>
      <c r="AH474" s="2905"/>
      <c r="AI474" s="2904"/>
      <c r="AJ474" s="2905"/>
      <c r="AK474" s="2905"/>
      <c r="AL474" s="2386"/>
      <c r="AM474" s="2221"/>
      <c r="AN474" s="2221"/>
      <c r="AO474" s="2221"/>
      <c r="AP474" s="2221"/>
      <c r="AQ474" s="2221"/>
      <c r="AR474" s="2221"/>
      <c r="AS474" s="2221"/>
      <c r="AT474" s="2221"/>
      <c r="AU474" s="2221"/>
      <c r="AV474" s="2221"/>
      <c r="AW474" s="2221"/>
      <c r="AX474" s="2221"/>
      <c r="AY474" s="2221"/>
      <c r="AZ474" s="2221"/>
      <c r="BA474" s="2221"/>
      <c r="BB474" s="2221"/>
      <c r="BC474" s="2221"/>
      <c r="BD474" s="2221"/>
      <c r="BE474" s="2221"/>
      <c r="BF474" s="2221"/>
      <c r="BG474" s="4633"/>
    </row>
    <row customHeight="1" ht="11.25">
      <c r="A475" s="1564" t="s">
        <v>989</v>
      </c>
      <c r="B475" s="1564"/>
      <c r="C475" s="1564"/>
      <c r="D475" s="1558"/>
      <c r="E475" s="1568"/>
      <c r="F475" s="2227"/>
      <c r="G475" s="2228"/>
      <c r="H475" s="2913" t="s">
        <v>371</v>
      </c>
      <c r="I475" s="2914"/>
      <c r="J475" s="2883"/>
      <c r="K475" s="2915"/>
      <c r="L475" s="2505"/>
      <c r="M475" s="2506"/>
      <c r="N475" s="2906"/>
      <c r="O475" s="2907"/>
      <c r="P475" s="2910"/>
      <c r="Q475" s="7566"/>
      <c r="R475" s="2911"/>
      <c r="S475" s="2912"/>
      <c r="T475" s="2911"/>
      <c r="U475" s="2911"/>
      <c r="V475" s="2911"/>
      <c r="W475" s="2911"/>
      <c r="X475" s="2911"/>
      <c r="Y475" s="2911"/>
      <c r="Z475" s="1573"/>
      <c r="AA475" s="1574"/>
      <c r="AB475" s="1639" t="s">
        <v>1036</v>
      </c>
      <c r="AC475" s="1578"/>
      <c r="AD475" s="1578"/>
      <c r="AE475" s="1580"/>
      <c r="AF475" s="2904"/>
      <c r="AG475" s="2905"/>
      <c r="AH475" s="2905"/>
      <c r="AI475" s="2904"/>
      <c r="AJ475" s="2905"/>
      <c r="AK475" s="2905"/>
      <c r="AL475" s="2386"/>
      <c r="AM475" s="2221"/>
      <c r="AN475" s="2221"/>
      <c r="AO475" s="2221"/>
      <c r="AP475" s="2221"/>
      <c r="AQ475" s="2221"/>
      <c r="AR475" s="2221"/>
      <c r="AS475" s="2221"/>
      <c r="AT475" s="2221"/>
      <c r="AU475" s="2221"/>
      <c r="AV475" s="2221"/>
      <c r="AW475" s="2221"/>
      <c r="AX475" s="2221"/>
      <c r="AY475" s="2221"/>
      <c r="AZ475" s="2221"/>
      <c r="BA475" s="2221"/>
      <c r="BB475" s="2221"/>
      <c r="BC475" s="2221"/>
      <c r="BD475" s="2221"/>
      <c r="BE475" s="2221"/>
      <c r="BF475" s="2221"/>
      <c r="BG475" s="4633"/>
    </row>
    <row customHeight="1" ht="11.25">
      <c r="A476" s="1564" t="s">
        <v>989</v>
      </c>
      <c r="B476" s="1564"/>
      <c r="C476" s="1564"/>
      <c r="D476" s="1558"/>
      <c r="E476" s="1568"/>
      <c r="F476" s="2227"/>
      <c r="G476" s="2228"/>
      <c r="H476" s="2913" t="s">
        <v>371</v>
      </c>
      <c r="I476" s="2914"/>
      <c r="J476" s="2883"/>
      <c r="K476" s="2915"/>
      <c r="L476" s="2505"/>
      <c r="M476" s="2506"/>
      <c r="N476" s="1573"/>
      <c r="O476" s="1574"/>
      <c r="P476" s="1566" t="s">
        <v>1037</v>
      </c>
      <c r="Q476" s="1574"/>
      <c r="R476" s="1574"/>
      <c r="S476" s="1574"/>
      <c r="T476" s="1574"/>
      <c r="U476" s="1574"/>
      <c r="V476" s="1574"/>
      <c r="W476" s="1574"/>
      <c r="X476" s="1574"/>
      <c r="Y476" s="1574"/>
      <c r="Z476" s="1574"/>
      <c r="AA476" s="1574"/>
      <c r="AB476" s="1574"/>
      <c r="AC476" s="1574"/>
      <c r="AD476" s="1574"/>
      <c r="AE476" s="1581"/>
      <c r="AF476" s="2904"/>
      <c r="AG476" s="2905"/>
      <c r="AH476" s="2905"/>
      <c r="AI476" s="2904"/>
      <c r="AJ476" s="2905"/>
      <c r="AK476" s="2905"/>
      <c r="AL476" s="2386"/>
      <c r="AM476" s="2221"/>
      <c r="AN476" s="2221"/>
      <c r="AO476" s="2221"/>
      <c r="AP476" s="2221"/>
      <c r="AQ476" s="2221"/>
      <c r="AR476" s="2221"/>
      <c r="AS476" s="2221"/>
      <c r="AT476" s="2221"/>
      <c r="AU476" s="2221"/>
      <c r="AV476" s="2221"/>
      <c r="AW476" s="2221"/>
      <c r="AX476" s="2221"/>
      <c r="AY476" s="2221"/>
      <c r="AZ476" s="2221"/>
      <c r="BA476" s="2221"/>
      <c r="BB476" s="2221"/>
      <c r="BC476" s="2221"/>
      <c r="BD476" s="2221"/>
      <c r="BE476" s="2221"/>
      <c r="BF476" s="2221"/>
      <c r="BG476" s="4633"/>
    </row>
    <row customHeight="1" ht="11.25">
      <c r="A477" s="1564" t="s">
        <v>989</v>
      </c>
      <c r="B477" s="1564" t="s">
        <v>1021</v>
      </c>
      <c r="C477" s="1564"/>
      <c r="D477" s="1558"/>
      <c r="E477" s="1568"/>
      <c r="F477" s="2227"/>
      <c r="G477" s="4617" t="s">
        <v>684</v>
      </c>
      <c r="H477" s="2913" t="s">
        <v>107</v>
      </c>
      <c r="I477" s="2914" t="s">
        <v>1022</v>
      </c>
      <c r="J477" s="2883" t="s">
        <v>1038</v>
      </c>
      <c r="K477" s="2915" t="s">
        <v>1157</v>
      </c>
      <c r="L477" s="2505" t="s">
        <v>19</v>
      </c>
      <c r="M477" s="2506"/>
      <c r="N477" s="2384"/>
      <c r="O477" s="1575" t="s">
        <v>371</v>
      </c>
      <c r="P477" s="1576"/>
      <c r="Q477" s="1576"/>
      <c r="R477" s="1576"/>
      <c r="S477" s="1576"/>
      <c r="T477" s="1576"/>
      <c r="U477" s="1576"/>
      <c r="V477" s="1576"/>
      <c r="W477" s="1576"/>
      <c r="X477" s="1576"/>
      <c r="Y477" s="1576"/>
      <c r="Z477" s="1576"/>
      <c r="AA477" s="1576"/>
      <c r="AB477" s="1576"/>
      <c r="AC477" s="1576"/>
      <c r="AD477" s="1576"/>
      <c r="AE477" s="1576"/>
      <c r="AF477" s="2904">
        <v>5</v>
      </c>
      <c r="AG477" s="2905" t="s">
        <v>1025</v>
      </c>
      <c r="AH477" s="2905" t="s">
        <v>1158</v>
      </c>
      <c r="AI477" s="2904"/>
      <c r="AJ477" s="2905"/>
      <c r="AK477" s="2905"/>
      <c r="AL477" s="2386"/>
      <c r="AM477" s="2221"/>
      <c r="AN477" s="2221"/>
      <c r="AO477" s="2221"/>
      <c r="AP477" s="2221"/>
      <c r="AQ477" s="2221"/>
      <c r="AR477" s="2221"/>
      <c r="AS477" s="2221"/>
      <c r="AT477" s="2221"/>
      <c r="AU477" s="2221"/>
      <c r="AV477" s="2221"/>
      <c r="AW477" s="2221"/>
      <c r="AX477" s="2221"/>
      <c r="AY477" s="2221"/>
      <c r="AZ477" s="2221"/>
      <c r="BA477" s="2221"/>
      <c r="BB477" s="2221"/>
      <c r="BC477" s="2221"/>
      <c r="BD477" s="2221"/>
      <c r="BE477" s="2221"/>
      <c r="BF477" s="2221"/>
      <c r="BG477" s="4633"/>
    </row>
    <row customHeight="1" ht="11.25">
      <c r="A478" s="1564" t="s">
        <v>989</v>
      </c>
      <c r="B478" s="1564"/>
      <c r="C478" s="1564"/>
      <c r="D478" s="1558"/>
      <c r="E478" s="1568"/>
      <c r="F478" s="2227"/>
      <c r="G478" s="2228"/>
      <c r="H478" s="2913" t="s">
        <v>106</v>
      </c>
      <c r="I478" s="2914"/>
      <c r="J478" s="2883"/>
      <c r="K478" s="2915"/>
      <c r="L478" s="2505"/>
      <c r="M478" s="2506"/>
      <c r="N478" s="2906"/>
      <c r="O478" s="2907">
        <v>1</v>
      </c>
      <c r="P478" s="2908" t="s">
        <v>65</v>
      </c>
      <c r="Q478" s="7566" t="s">
        <v>1027</v>
      </c>
      <c r="R478" s="7567" t="s">
        <v>1028</v>
      </c>
      <c r="S478" s="7567" t="s">
        <v>1029</v>
      </c>
      <c r="T478" s="7567" t="s">
        <v>1029</v>
      </c>
      <c r="U478" s="7567" t="s">
        <v>1030</v>
      </c>
      <c r="V478" s="7567" t="s">
        <v>1031</v>
      </c>
      <c r="W478" s="7567" t="s">
        <v>1032</v>
      </c>
      <c r="X478" s="7567" t="s">
        <v>1033</v>
      </c>
      <c r="Y478" s="7567" t="s">
        <v>1034</v>
      </c>
      <c r="Z478" s="1573"/>
      <c r="AA478" s="1574"/>
      <c r="AB478" s="1574"/>
      <c r="AC478" s="1578"/>
      <c r="AD478" s="1578"/>
      <c r="AE478" s="1579"/>
      <c r="AF478" s="2904"/>
      <c r="AG478" s="2905"/>
      <c r="AH478" s="2905"/>
      <c r="AI478" s="2904"/>
      <c r="AJ478" s="2905"/>
      <c r="AK478" s="2905"/>
      <c r="AL478" s="2386"/>
      <c r="AM478" s="2221"/>
      <c r="AN478" s="2221"/>
      <c r="AO478" s="2221"/>
      <c r="AP478" s="2221"/>
      <c r="AQ478" s="2221"/>
      <c r="AR478" s="2221"/>
      <c r="AS478" s="2221"/>
      <c r="AT478" s="2221"/>
      <c r="AU478" s="2221"/>
      <c r="AV478" s="2221"/>
      <c r="AW478" s="2221"/>
      <c r="AX478" s="2221"/>
      <c r="AY478" s="2221"/>
      <c r="AZ478" s="2221"/>
      <c r="BA478" s="2221"/>
      <c r="BB478" s="2221"/>
      <c r="BC478" s="2221"/>
      <c r="BD478" s="2221"/>
      <c r="BE478" s="2221"/>
      <c r="BF478" s="2221"/>
      <c r="BG478" s="4633"/>
    </row>
    <row customHeight="1" ht="11.25">
      <c r="A479" s="1564" t="s">
        <v>989</v>
      </c>
      <c r="B479" s="1564"/>
      <c r="C479" s="1564"/>
      <c r="D479" s="1558"/>
      <c r="E479" s="1568"/>
      <c r="F479" s="2227"/>
      <c r="G479" s="2228"/>
      <c r="H479" s="2913" t="s">
        <v>106</v>
      </c>
      <c r="I479" s="2914"/>
      <c r="J479" s="2883"/>
      <c r="K479" s="2915"/>
      <c r="L479" s="2505"/>
      <c r="M479" s="2506"/>
      <c r="N479" s="2906"/>
      <c r="O479" s="2907"/>
      <c r="P479" s="2909"/>
      <c r="Q479" s="7566"/>
      <c r="R479" s="2911"/>
      <c r="S479" s="2912"/>
      <c r="T479" s="2911"/>
      <c r="U479" s="2911"/>
      <c r="V479" s="2911"/>
      <c r="W479" s="2911"/>
      <c r="X479" s="2911"/>
      <c r="Y479" s="2911"/>
      <c r="Z479" s="2226"/>
      <c r="AA479" s="2192">
        <v>1</v>
      </c>
      <c r="AB479" s="1577" t="s">
        <v>1035</v>
      </c>
      <c r="AC479" s="1567">
        <v>39766</v>
      </c>
      <c r="AD479" s="1577" t="str">
        <f>AB479</f>
        <v>  Прочие собственные средства</v>
      </c>
      <c r="AE479" s="1567"/>
      <c r="AF479" s="2904"/>
      <c r="AG479" s="2905"/>
      <c r="AH479" s="2905"/>
      <c r="AI479" s="2904"/>
      <c r="AJ479" s="2905"/>
      <c r="AK479" s="2905"/>
      <c r="AL479" s="2386"/>
      <c r="AM479" s="2221"/>
      <c r="AN479" s="2221"/>
      <c r="AO479" s="2221"/>
      <c r="AP479" s="2221"/>
      <c r="AQ479" s="2221"/>
      <c r="AR479" s="2221"/>
      <c r="AS479" s="2221"/>
      <c r="AT479" s="2221"/>
      <c r="AU479" s="2221"/>
      <c r="AV479" s="2221"/>
      <c r="AW479" s="2221"/>
      <c r="AX479" s="2221"/>
      <c r="AY479" s="2221"/>
      <c r="AZ479" s="2221"/>
      <c r="BA479" s="2221"/>
      <c r="BB479" s="2221"/>
      <c r="BC479" s="2221"/>
      <c r="BD479" s="2221"/>
      <c r="BE479" s="2221"/>
      <c r="BF479" s="2221"/>
      <c r="BG479" s="4633"/>
    </row>
    <row customHeight="1" ht="11.25">
      <c r="A480" s="1564" t="s">
        <v>989</v>
      </c>
      <c r="B480" s="1564"/>
      <c r="C480" s="1564"/>
      <c r="D480" s="1558"/>
      <c r="E480" s="1568"/>
      <c r="F480" s="2227"/>
      <c r="G480" s="2228"/>
      <c r="H480" s="2913" t="s">
        <v>106</v>
      </c>
      <c r="I480" s="2914"/>
      <c r="J480" s="2883"/>
      <c r="K480" s="2915"/>
      <c r="L480" s="2505"/>
      <c r="M480" s="2506"/>
      <c r="N480" s="2906"/>
      <c r="O480" s="2907"/>
      <c r="P480" s="2910"/>
      <c r="Q480" s="7566"/>
      <c r="R480" s="2911"/>
      <c r="S480" s="2912"/>
      <c r="T480" s="2911"/>
      <c r="U480" s="2911"/>
      <c r="V480" s="2911"/>
      <c r="W480" s="2911"/>
      <c r="X480" s="2911"/>
      <c r="Y480" s="2911"/>
      <c r="Z480" s="1573"/>
      <c r="AA480" s="1574"/>
      <c r="AB480" s="1639" t="s">
        <v>1036</v>
      </c>
      <c r="AC480" s="1578"/>
      <c r="AD480" s="1578"/>
      <c r="AE480" s="1580"/>
      <c r="AF480" s="2904"/>
      <c r="AG480" s="2905"/>
      <c r="AH480" s="2905"/>
      <c r="AI480" s="2904"/>
      <c r="AJ480" s="2905"/>
      <c r="AK480" s="2905"/>
      <c r="AL480" s="2386"/>
      <c r="AM480" s="2221"/>
      <c r="AN480" s="2221"/>
      <c r="AO480" s="2221"/>
      <c r="AP480" s="2221"/>
      <c r="AQ480" s="2221"/>
      <c r="AR480" s="2221"/>
      <c r="AS480" s="2221"/>
      <c r="AT480" s="2221"/>
      <c r="AU480" s="2221"/>
      <c r="AV480" s="2221"/>
      <c r="AW480" s="2221"/>
      <c r="AX480" s="2221"/>
      <c r="AY480" s="2221"/>
      <c r="AZ480" s="2221"/>
      <c r="BA480" s="2221"/>
      <c r="BB480" s="2221"/>
      <c r="BC480" s="2221"/>
      <c r="BD480" s="2221"/>
      <c r="BE480" s="2221"/>
      <c r="BF480" s="2221"/>
      <c r="BG480" s="4633"/>
    </row>
    <row customHeight="1" ht="11.25">
      <c r="A481" s="1564" t="s">
        <v>989</v>
      </c>
      <c r="B481" s="1564"/>
      <c r="C481" s="1564"/>
      <c r="D481" s="1558"/>
      <c r="E481" s="1568"/>
      <c r="F481" s="2227"/>
      <c r="G481" s="2228"/>
      <c r="H481" s="2913" t="s">
        <v>106</v>
      </c>
      <c r="I481" s="2914"/>
      <c r="J481" s="2883"/>
      <c r="K481" s="2915"/>
      <c r="L481" s="2505"/>
      <c r="M481" s="2506"/>
      <c r="N481" s="1573"/>
      <c r="O481" s="1574"/>
      <c r="P481" s="1566" t="s">
        <v>1037</v>
      </c>
      <c r="Q481" s="1574"/>
      <c r="R481" s="1574"/>
      <c r="S481" s="1574"/>
      <c r="T481" s="1574"/>
      <c r="U481" s="1574"/>
      <c r="V481" s="1574"/>
      <c r="W481" s="1574"/>
      <c r="X481" s="1574"/>
      <c r="Y481" s="1574"/>
      <c r="Z481" s="1574"/>
      <c r="AA481" s="1574"/>
      <c r="AB481" s="1574"/>
      <c r="AC481" s="1574"/>
      <c r="AD481" s="1574"/>
      <c r="AE481" s="1581"/>
      <c r="AF481" s="2904"/>
      <c r="AG481" s="2905"/>
      <c r="AH481" s="2905"/>
      <c r="AI481" s="2904"/>
      <c r="AJ481" s="2905"/>
      <c r="AK481" s="2905"/>
      <c r="AL481" s="2386"/>
      <c r="AM481" s="2221"/>
      <c r="AN481" s="2221"/>
      <c r="AO481" s="2221"/>
      <c r="AP481" s="2221"/>
      <c r="AQ481" s="2221"/>
      <c r="AR481" s="2221"/>
      <c r="AS481" s="2221"/>
      <c r="AT481" s="2221"/>
      <c r="AU481" s="2221"/>
      <c r="AV481" s="2221"/>
      <c r="AW481" s="2221"/>
      <c r="AX481" s="2221"/>
      <c r="AY481" s="2221"/>
      <c r="AZ481" s="2221"/>
      <c r="BA481" s="2221"/>
      <c r="BB481" s="2221"/>
      <c r="BC481" s="2221"/>
      <c r="BD481" s="2221"/>
      <c r="BE481" s="2221"/>
      <c r="BF481" s="2221"/>
      <c r="BG481" s="4633"/>
    </row>
    <row customHeight="1" ht="11.25">
      <c r="A482" s="1564" t="s">
        <v>989</v>
      </c>
      <c r="B482" s="1564" t="s">
        <v>1021</v>
      </c>
      <c r="C482" s="1564"/>
      <c r="D482" s="1558"/>
      <c r="E482" s="1568"/>
      <c r="F482" s="2227"/>
      <c r="G482" s="4617" t="s">
        <v>684</v>
      </c>
      <c r="H482" s="2913" t="s">
        <v>90</v>
      </c>
      <c r="I482" s="2914" t="s">
        <v>1022</v>
      </c>
      <c r="J482" s="2883" t="s">
        <v>1038</v>
      </c>
      <c r="K482" s="2915" t="s">
        <v>1159</v>
      </c>
      <c r="L482" s="2505" t="s">
        <v>19</v>
      </c>
      <c r="M482" s="2506"/>
      <c r="N482" s="2384"/>
      <c r="O482" s="1575" t="s">
        <v>371</v>
      </c>
      <c r="P482" s="1576"/>
      <c r="Q482" s="1576"/>
      <c r="R482" s="1576"/>
      <c r="S482" s="1576"/>
      <c r="T482" s="1576"/>
      <c r="U482" s="1576"/>
      <c r="V482" s="1576"/>
      <c r="W482" s="1576"/>
      <c r="X482" s="1576"/>
      <c r="Y482" s="1576"/>
      <c r="Z482" s="1576"/>
      <c r="AA482" s="1576"/>
      <c r="AB482" s="1576"/>
      <c r="AC482" s="1576"/>
      <c r="AD482" s="1576"/>
      <c r="AE482" s="1576"/>
      <c r="AF482" s="2904">
        <v>4</v>
      </c>
      <c r="AG482" s="2905" t="s">
        <v>1025</v>
      </c>
      <c r="AH482" s="2905" t="s">
        <v>1158</v>
      </c>
      <c r="AI482" s="2904"/>
      <c r="AJ482" s="2905"/>
      <c r="AK482" s="2905"/>
      <c r="AL482" s="2386"/>
      <c r="AM482" s="2221"/>
      <c r="AN482" s="2221"/>
      <c r="AO482" s="2221"/>
      <c r="AP482" s="2221"/>
      <c r="AQ482" s="2221"/>
      <c r="AR482" s="2221"/>
      <c r="AS482" s="2221"/>
      <c r="AT482" s="2221"/>
      <c r="AU482" s="2221"/>
      <c r="AV482" s="2221"/>
      <c r="AW482" s="2221"/>
      <c r="AX482" s="2221"/>
      <c r="AY482" s="2221"/>
      <c r="AZ482" s="2221"/>
      <c r="BA482" s="2221"/>
      <c r="BB482" s="2221"/>
      <c r="BC482" s="2221"/>
      <c r="BD482" s="2221"/>
      <c r="BE482" s="2221"/>
      <c r="BF482" s="2221"/>
      <c r="BG482" s="4633"/>
    </row>
    <row customHeight="1" ht="11.25">
      <c r="A483" s="1564" t="s">
        <v>989</v>
      </c>
      <c r="B483" s="1564"/>
      <c r="C483" s="1564"/>
      <c r="D483" s="1558"/>
      <c r="E483" s="1568"/>
      <c r="F483" s="2227"/>
      <c r="G483" s="2228"/>
      <c r="H483" s="2913" t="s">
        <v>107</v>
      </c>
      <c r="I483" s="2914"/>
      <c r="J483" s="2883"/>
      <c r="K483" s="2915"/>
      <c r="L483" s="2505"/>
      <c r="M483" s="2506"/>
      <c r="N483" s="2906"/>
      <c r="O483" s="2907">
        <v>1</v>
      </c>
      <c r="P483" s="2908" t="s">
        <v>65</v>
      </c>
      <c r="Q483" s="7566" t="s">
        <v>1027</v>
      </c>
      <c r="R483" s="7567" t="s">
        <v>1028</v>
      </c>
      <c r="S483" s="7567" t="s">
        <v>1029</v>
      </c>
      <c r="T483" s="7567" t="s">
        <v>1029</v>
      </c>
      <c r="U483" s="7567" t="s">
        <v>1030</v>
      </c>
      <c r="V483" s="7567" t="s">
        <v>1031</v>
      </c>
      <c r="W483" s="7567" t="s">
        <v>1032</v>
      </c>
      <c r="X483" s="7567" t="s">
        <v>1033</v>
      </c>
      <c r="Y483" s="7567" t="s">
        <v>1034</v>
      </c>
      <c r="Z483" s="1573"/>
      <c r="AA483" s="1574"/>
      <c r="AB483" s="1574"/>
      <c r="AC483" s="1578"/>
      <c r="AD483" s="1578"/>
      <c r="AE483" s="1579"/>
      <c r="AF483" s="2904"/>
      <c r="AG483" s="2905"/>
      <c r="AH483" s="2905"/>
      <c r="AI483" s="2904"/>
      <c r="AJ483" s="2905"/>
      <c r="AK483" s="2905"/>
      <c r="AL483" s="2386"/>
      <c r="AM483" s="2221"/>
      <c r="AN483" s="2221"/>
      <c r="AO483" s="2221"/>
      <c r="AP483" s="2221"/>
      <c r="AQ483" s="2221"/>
      <c r="AR483" s="2221"/>
      <c r="AS483" s="2221"/>
      <c r="AT483" s="2221"/>
      <c r="AU483" s="2221"/>
      <c r="AV483" s="2221"/>
      <c r="AW483" s="2221"/>
      <c r="AX483" s="2221"/>
      <c r="AY483" s="2221"/>
      <c r="AZ483" s="2221"/>
      <c r="BA483" s="2221"/>
      <c r="BB483" s="2221"/>
      <c r="BC483" s="2221"/>
      <c r="BD483" s="2221"/>
      <c r="BE483" s="2221"/>
      <c r="BF483" s="2221"/>
      <c r="BG483" s="4633"/>
    </row>
    <row customHeight="1" ht="11.25">
      <c r="A484" s="1564" t="s">
        <v>989</v>
      </c>
      <c r="B484" s="1564"/>
      <c r="C484" s="1564"/>
      <c r="D484" s="1558"/>
      <c r="E484" s="1568"/>
      <c r="F484" s="2227"/>
      <c r="G484" s="2228"/>
      <c r="H484" s="2913" t="s">
        <v>107</v>
      </c>
      <c r="I484" s="2914"/>
      <c r="J484" s="2883"/>
      <c r="K484" s="2915"/>
      <c r="L484" s="2505"/>
      <c r="M484" s="2506"/>
      <c r="N484" s="2906"/>
      <c r="O484" s="2907"/>
      <c r="P484" s="2909"/>
      <c r="Q484" s="7566"/>
      <c r="R484" s="2911"/>
      <c r="S484" s="2912"/>
      <c r="T484" s="2911"/>
      <c r="U484" s="2911"/>
      <c r="V484" s="2911"/>
      <c r="W484" s="2911"/>
      <c r="X484" s="2911"/>
      <c r="Y484" s="2911"/>
      <c r="Z484" s="2226"/>
      <c r="AA484" s="2192">
        <v>1</v>
      </c>
      <c r="AB484" s="1577" t="s">
        <v>1035</v>
      </c>
      <c r="AC484" s="1567">
        <v>53196</v>
      </c>
      <c r="AD484" s="1577" t="str">
        <f>AB484</f>
        <v>  Прочие собственные средства</v>
      </c>
      <c r="AE484" s="1567"/>
      <c r="AF484" s="2904"/>
      <c r="AG484" s="2905"/>
      <c r="AH484" s="2905"/>
      <c r="AI484" s="2904"/>
      <c r="AJ484" s="2905"/>
      <c r="AK484" s="2905"/>
      <c r="AL484" s="2386"/>
      <c r="AM484" s="2221"/>
      <c r="AN484" s="2221"/>
      <c r="AO484" s="2221"/>
      <c r="AP484" s="2221"/>
      <c r="AQ484" s="2221"/>
      <c r="AR484" s="2221"/>
      <c r="AS484" s="2221"/>
      <c r="AT484" s="2221"/>
      <c r="AU484" s="2221"/>
      <c r="AV484" s="2221"/>
      <c r="AW484" s="2221"/>
      <c r="AX484" s="2221"/>
      <c r="AY484" s="2221"/>
      <c r="AZ484" s="2221"/>
      <c r="BA484" s="2221"/>
      <c r="BB484" s="2221"/>
      <c r="BC484" s="2221"/>
      <c r="BD484" s="2221"/>
      <c r="BE484" s="2221"/>
      <c r="BF484" s="2221"/>
      <c r="BG484" s="4633"/>
    </row>
    <row customHeight="1" ht="11.25">
      <c r="A485" s="1564" t="s">
        <v>989</v>
      </c>
      <c r="B485" s="1564"/>
      <c r="C485" s="1564"/>
      <c r="D485" s="1558"/>
      <c r="E485" s="1568"/>
      <c r="F485" s="2227"/>
      <c r="G485" s="2228"/>
      <c r="H485" s="2913" t="s">
        <v>107</v>
      </c>
      <c r="I485" s="2914"/>
      <c r="J485" s="2883"/>
      <c r="K485" s="2915"/>
      <c r="L485" s="2505"/>
      <c r="M485" s="2506"/>
      <c r="N485" s="2906"/>
      <c r="O485" s="2907"/>
      <c r="P485" s="2910"/>
      <c r="Q485" s="7566"/>
      <c r="R485" s="2911"/>
      <c r="S485" s="2912"/>
      <c r="T485" s="2911"/>
      <c r="U485" s="2911"/>
      <c r="V485" s="2911"/>
      <c r="W485" s="2911"/>
      <c r="X485" s="2911"/>
      <c r="Y485" s="2911"/>
      <c r="Z485" s="1573"/>
      <c r="AA485" s="1574"/>
      <c r="AB485" s="1639" t="s">
        <v>1036</v>
      </c>
      <c r="AC485" s="1578"/>
      <c r="AD485" s="1578"/>
      <c r="AE485" s="1580"/>
      <c r="AF485" s="2904"/>
      <c r="AG485" s="2905"/>
      <c r="AH485" s="2905"/>
      <c r="AI485" s="2904"/>
      <c r="AJ485" s="2905"/>
      <c r="AK485" s="2905"/>
      <c r="AL485" s="2386"/>
      <c r="AM485" s="2221"/>
      <c r="AN485" s="2221"/>
      <c r="AO485" s="2221"/>
      <c r="AP485" s="2221"/>
      <c r="AQ485" s="2221"/>
      <c r="AR485" s="2221"/>
      <c r="AS485" s="2221"/>
      <c r="AT485" s="2221"/>
      <c r="AU485" s="2221"/>
      <c r="AV485" s="2221"/>
      <c r="AW485" s="2221"/>
      <c r="AX485" s="2221"/>
      <c r="AY485" s="2221"/>
      <c r="AZ485" s="2221"/>
      <c r="BA485" s="2221"/>
      <c r="BB485" s="2221"/>
      <c r="BC485" s="2221"/>
      <c r="BD485" s="2221"/>
      <c r="BE485" s="2221"/>
      <c r="BF485" s="2221"/>
      <c r="BG485" s="4633"/>
    </row>
    <row customHeight="1" ht="11.25">
      <c r="A486" s="1564" t="s">
        <v>989</v>
      </c>
      <c r="B486" s="1564"/>
      <c r="C486" s="1564"/>
      <c r="D486" s="1558"/>
      <c r="E486" s="1568"/>
      <c r="F486" s="2227"/>
      <c r="G486" s="2228"/>
      <c r="H486" s="2913" t="s">
        <v>107</v>
      </c>
      <c r="I486" s="2914"/>
      <c r="J486" s="2883"/>
      <c r="K486" s="2915"/>
      <c r="L486" s="2505"/>
      <c r="M486" s="2506"/>
      <c r="N486" s="1573"/>
      <c r="O486" s="1574"/>
      <c r="P486" s="1566" t="s">
        <v>1037</v>
      </c>
      <c r="Q486" s="1574"/>
      <c r="R486" s="1574"/>
      <c r="S486" s="1574"/>
      <c r="T486" s="1574"/>
      <c r="U486" s="1574"/>
      <c r="V486" s="1574"/>
      <c r="W486" s="1574"/>
      <c r="X486" s="1574"/>
      <c r="Y486" s="1574"/>
      <c r="Z486" s="1574"/>
      <c r="AA486" s="1574"/>
      <c r="AB486" s="1574"/>
      <c r="AC486" s="1574"/>
      <c r="AD486" s="1574"/>
      <c r="AE486" s="1581"/>
      <c r="AF486" s="2904"/>
      <c r="AG486" s="2905"/>
      <c r="AH486" s="2905"/>
      <c r="AI486" s="2904"/>
      <c r="AJ486" s="2905"/>
      <c r="AK486" s="2905"/>
      <c r="AL486" s="2386"/>
      <c r="AM486" s="2221"/>
      <c r="AN486" s="2221"/>
      <c r="AO486" s="2221"/>
      <c r="AP486" s="2221"/>
      <c r="AQ486" s="2221"/>
      <c r="AR486" s="2221"/>
      <c r="AS486" s="2221"/>
      <c r="AT486" s="2221"/>
      <c r="AU486" s="2221"/>
      <c r="AV486" s="2221"/>
      <c r="AW486" s="2221"/>
      <c r="AX486" s="2221"/>
      <c r="AY486" s="2221"/>
      <c r="AZ486" s="2221"/>
      <c r="BA486" s="2221"/>
      <c r="BB486" s="2221"/>
      <c r="BC486" s="2221"/>
      <c r="BD486" s="2221"/>
      <c r="BE486" s="2221"/>
      <c r="BF486" s="2221"/>
      <c r="BG486" s="4633"/>
    </row>
    <row customHeight="1" ht="11.25">
      <c r="A487" s="1564" t="s">
        <v>989</v>
      </c>
      <c r="B487" s="1564" t="s">
        <v>22</v>
      </c>
      <c r="C487" s="1564"/>
      <c r="D487" s="1558"/>
      <c r="E487" s="1568"/>
      <c r="F487" s="2227"/>
      <c r="G487" s="4617" t="s">
        <v>684</v>
      </c>
      <c r="H487" s="2913" t="s">
        <v>91</v>
      </c>
      <c r="I487" s="2914" t="s">
        <v>1065</v>
      </c>
      <c r="J487" s="7565" t="s">
        <v>22</v>
      </c>
      <c r="K487" s="2915" t="s">
        <v>1167</v>
      </c>
      <c r="L487" s="2505" t="s">
        <v>19</v>
      </c>
      <c r="M487" s="2506"/>
      <c r="N487" s="2384"/>
      <c r="O487" s="1575" t="s">
        <v>371</v>
      </c>
      <c r="P487" s="1576"/>
      <c r="Q487" s="1576"/>
      <c r="R487" s="1576"/>
      <c r="S487" s="1576"/>
      <c r="T487" s="1576"/>
      <c r="U487" s="1576"/>
      <c r="V487" s="1576"/>
      <c r="W487" s="1576"/>
      <c r="X487" s="1576"/>
      <c r="Y487" s="1576"/>
      <c r="Z487" s="1576"/>
      <c r="AA487" s="1576"/>
      <c r="AB487" s="1576"/>
      <c r="AC487" s="1576"/>
      <c r="AD487" s="1576"/>
      <c r="AE487" s="1576"/>
      <c r="AF487" s="2904">
        <v>3</v>
      </c>
      <c r="AG487" s="2905" t="s">
        <v>1049</v>
      </c>
      <c r="AH487" s="2905" t="s">
        <v>1158</v>
      </c>
      <c r="AI487" s="2904"/>
      <c r="AJ487" s="2905"/>
      <c r="AK487" s="2905"/>
      <c r="AL487" s="2386"/>
      <c r="AM487" s="2221"/>
      <c r="AN487" s="2221"/>
      <c r="AO487" s="2221"/>
      <c r="AP487" s="2221"/>
      <c r="AQ487" s="2221"/>
      <c r="AR487" s="2221"/>
      <c r="AS487" s="2221"/>
      <c r="AT487" s="2221"/>
      <c r="AU487" s="2221"/>
      <c r="AV487" s="2221"/>
      <c r="AW487" s="2221"/>
      <c r="AX487" s="2221"/>
      <c r="AY487" s="2221"/>
      <c r="AZ487" s="2221"/>
      <c r="BA487" s="2221"/>
      <c r="BB487" s="2221"/>
      <c r="BC487" s="2221"/>
      <c r="BD487" s="2221"/>
      <c r="BE487" s="2221"/>
      <c r="BF487" s="2221"/>
      <c r="BG487" s="4633"/>
    </row>
    <row customHeight="1" ht="11.25">
      <c r="A488" s="1564" t="s">
        <v>989</v>
      </c>
      <c r="B488" s="1564"/>
      <c r="C488" s="1564"/>
      <c r="D488" s="1558"/>
      <c r="E488" s="1568"/>
      <c r="F488" s="2227"/>
      <c r="G488" s="2228"/>
      <c r="H488" s="2913" t="s">
        <v>90</v>
      </c>
      <c r="I488" s="2914"/>
      <c r="J488" s="7565"/>
      <c r="K488" s="2915"/>
      <c r="L488" s="2505"/>
      <c r="M488" s="2506"/>
      <c r="N488" s="2906"/>
      <c r="O488" s="2907">
        <v>1</v>
      </c>
      <c r="P488" s="2908" t="s">
        <v>65</v>
      </c>
      <c r="Q488" s="7566" t="s">
        <v>1027</v>
      </c>
      <c r="R488" s="7567" t="s">
        <v>1028</v>
      </c>
      <c r="S488" s="7567" t="s">
        <v>1029</v>
      </c>
      <c r="T488" s="7567" t="s">
        <v>1029</v>
      </c>
      <c r="U488" s="7567" t="s">
        <v>1030</v>
      </c>
      <c r="V488" s="7567" t="s">
        <v>1031</v>
      </c>
      <c r="W488" s="7567" t="s">
        <v>1032</v>
      </c>
      <c r="X488" s="7567" t="s">
        <v>1033</v>
      </c>
      <c r="Y488" s="7567" t="s">
        <v>1034</v>
      </c>
      <c r="Z488" s="1573"/>
      <c r="AA488" s="1574"/>
      <c r="AB488" s="1574"/>
      <c r="AC488" s="1578"/>
      <c r="AD488" s="1578"/>
      <c r="AE488" s="1579"/>
      <c r="AF488" s="2904"/>
      <c r="AG488" s="2905"/>
      <c r="AH488" s="2905"/>
      <c r="AI488" s="2904"/>
      <c r="AJ488" s="2905"/>
      <c r="AK488" s="2905"/>
      <c r="AL488" s="2386"/>
      <c r="AM488" s="2221"/>
      <c r="AN488" s="2221"/>
      <c r="AO488" s="2221"/>
      <c r="AP488" s="2221"/>
      <c r="AQ488" s="2221"/>
      <c r="AR488" s="2221"/>
      <c r="AS488" s="2221"/>
      <c r="AT488" s="2221"/>
      <c r="AU488" s="2221"/>
      <c r="AV488" s="2221"/>
      <c r="AW488" s="2221"/>
      <c r="AX488" s="2221"/>
      <c r="AY488" s="2221"/>
      <c r="AZ488" s="2221"/>
      <c r="BA488" s="2221"/>
      <c r="BB488" s="2221"/>
      <c r="BC488" s="2221"/>
      <c r="BD488" s="2221"/>
      <c r="BE488" s="2221"/>
      <c r="BF488" s="2221"/>
      <c r="BG488" s="4633"/>
    </row>
    <row customHeight="1" ht="11.25">
      <c r="A489" s="1564" t="s">
        <v>989</v>
      </c>
      <c r="B489" s="1564"/>
      <c r="C489" s="1564"/>
      <c r="D489" s="1558"/>
      <c r="E489" s="1568"/>
      <c r="F489" s="2227"/>
      <c r="G489" s="2228"/>
      <c r="H489" s="2913" t="s">
        <v>90</v>
      </c>
      <c r="I489" s="2914"/>
      <c r="J489" s="7565"/>
      <c r="K489" s="2915"/>
      <c r="L489" s="2505"/>
      <c r="M489" s="2506"/>
      <c r="N489" s="2906"/>
      <c r="O489" s="2907"/>
      <c r="P489" s="2909"/>
      <c r="Q489" s="7566"/>
      <c r="R489" s="2911"/>
      <c r="S489" s="2912"/>
      <c r="T489" s="2911"/>
      <c r="U489" s="2911"/>
      <c r="V489" s="2911"/>
      <c r="W489" s="2911"/>
      <c r="X489" s="2911"/>
      <c r="Y489" s="2911"/>
      <c r="Z489" s="2226"/>
      <c r="AA489" s="2192">
        <v>1</v>
      </c>
      <c r="AB489" s="1577" t="s">
        <v>1035</v>
      </c>
      <c r="AC489" s="1567">
        <v>24000</v>
      </c>
      <c r="AD489" s="1577" t="str">
        <f>AB489</f>
        <v>  Прочие собственные средства</v>
      </c>
      <c r="AE489" s="1567"/>
      <c r="AF489" s="2904"/>
      <c r="AG489" s="2905"/>
      <c r="AH489" s="2905"/>
      <c r="AI489" s="2904"/>
      <c r="AJ489" s="2905"/>
      <c r="AK489" s="2905"/>
      <c r="AL489" s="2386"/>
      <c r="AM489" s="2221"/>
      <c r="AN489" s="2221"/>
      <c r="AO489" s="2221"/>
      <c r="AP489" s="2221"/>
      <c r="AQ489" s="2221"/>
      <c r="AR489" s="2221"/>
      <c r="AS489" s="2221"/>
      <c r="AT489" s="2221"/>
      <c r="AU489" s="2221"/>
      <c r="AV489" s="2221"/>
      <c r="AW489" s="2221"/>
      <c r="AX489" s="2221"/>
      <c r="AY489" s="2221"/>
      <c r="AZ489" s="2221"/>
      <c r="BA489" s="2221"/>
      <c r="BB489" s="2221"/>
      <c r="BC489" s="2221"/>
      <c r="BD489" s="2221"/>
      <c r="BE489" s="2221"/>
      <c r="BF489" s="2221"/>
      <c r="BG489" s="4633"/>
    </row>
    <row customHeight="1" ht="11.25">
      <c r="A490" s="1564" t="s">
        <v>989</v>
      </c>
      <c r="B490" s="1564"/>
      <c r="C490" s="1564"/>
      <c r="D490" s="1558"/>
      <c r="E490" s="1568"/>
      <c r="F490" s="2227"/>
      <c r="G490" s="2228"/>
      <c r="H490" s="2913" t="s">
        <v>90</v>
      </c>
      <c r="I490" s="2914"/>
      <c r="J490" s="7565"/>
      <c r="K490" s="2915"/>
      <c r="L490" s="2505"/>
      <c r="M490" s="2506"/>
      <c r="N490" s="2906"/>
      <c r="O490" s="2907"/>
      <c r="P490" s="2910"/>
      <c r="Q490" s="7566"/>
      <c r="R490" s="2911"/>
      <c r="S490" s="2912"/>
      <c r="T490" s="2911"/>
      <c r="U490" s="2911"/>
      <c r="V490" s="2911"/>
      <c r="W490" s="2911"/>
      <c r="X490" s="2911"/>
      <c r="Y490" s="2911"/>
      <c r="Z490" s="1573"/>
      <c r="AA490" s="1574"/>
      <c r="AB490" s="1639" t="s">
        <v>1036</v>
      </c>
      <c r="AC490" s="1578"/>
      <c r="AD490" s="1578"/>
      <c r="AE490" s="1580"/>
      <c r="AF490" s="2904"/>
      <c r="AG490" s="2905"/>
      <c r="AH490" s="2905"/>
      <c r="AI490" s="2904"/>
      <c r="AJ490" s="2905"/>
      <c r="AK490" s="2905"/>
      <c r="AL490" s="2386"/>
      <c r="AM490" s="2221"/>
      <c r="AN490" s="2221"/>
      <c r="AO490" s="2221"/>
      <c r="AP490" s="2221"/>
      <c r="AQ490" s="2221"/>
      <c r="AR490" s="2221"/>
      <c r="AS490" s="2221"/>
      <c r="AT490" s="2221"/>
      <c r="AU490" s="2221"/>
      <c r="AV490" s="2221"/>
      <c r="AW490" s="2221"/>
      <c r="AX490" s="2221"/>
      <c r="AY490" s="2221"/>
      <c r="AZ490" s="2221"/>
      <c r="BA490" s="2221"/>
      <c r="BB490" s="2221"/>
      <c r="BC490" s="2221"/>
      <c r="BD490" s="2221"/>
      <c r="BE490" s="2221"/>
      <c r="BF490" s="2221"/>
      <c r="BG490" s="4633"/>
    </row>
    <row customHeight="1" ht="11.25">
      <c r="A491" s="1564" t="s">
        <v>989</v>
      </c>
      <c r="B491" s="1564"/>
      <c r="C491" s="1564"/>
      <c r="D491" s="1558"/>
      <c r="E491" s="1568"/>
      <c r="F491" s="2227"/>
      <c r="G491" s="2228"/>
      <c r="H491" s="2913" t="s">
        <v>90</v>
      </c>
      <c r="I491" s="2914"/>
      <c r="J491" s="7565"/>
      <c r="K491" s="2915"/>
      <c r="L491" s="2505"/>
      <c r="M491" s="2506"/>
      <c r="N491" s="1573"/>
      <c r="O491" s="1574"/>
      <c r="P491" s="1566" t="s">
        <v>1037</v>
      </c>
      <c r="Q491" s="1574"/>
      <c r="R491" s="1574"/>
      <c r="S491" s="1574"/>
      <c r="T491" s="1574"/>
      <c r="U491" s="1574"/>
      <c r="V491" s="1574"/>
      <c r="W491" s="1574"/>
      <c r="X491" s="1574"/>
      <c r="Y491" s="1574"/>
      <c r="Z491" s="1574"/>
      <c r="AA491" s="1574"/>
      <c r="AB491" s="1574"/>
      <c r="AC491" s="1574"/>
      <c r="AD491" s="1574"/>
      <c r="AE491" s="1581"/>
      <c r="AF491" s="2904"/>
      <c r="AG491" s="2905"/>
      <c r="AH491" s="2905"/>
      <c r="AI491" s="2904"/>
      <c r="AJ491" s="2905"/>
      <c r="AK491" s="2905"/>
      <c r="AL491" s="2386"/>
      <c r="AM491" s="2221"/>
      <c r="AN491" s="2221"/>
      <c r="AO491" s="2221"/>
      <c r="AP491" s="2221"/>
      <c r="AQ491" s="2221"/>
      <c r="AR491" s="2221"/>
      <c r="AS491" s="2221"/>
      <c r="AT491" s="2221"/>
      <c r="AU491" s="2221"/>
      <c r="AV491" s="2221"/>
      <c r="AW491" s="2221"/>
      <c r="AX491" s="2221"/>
      <c r="AY491" s="2221"/>
      <c r="AZ491" s="2221"/>
      <c r="BA491" s="2221"/>
      <c r="BB491" s="2221"/>
      <c r="BC491" s="2221"/>
      <c r="BD491" s="2221"/>
      <c r="BE491" s="2221"/>
      <c r="BF491" s="2221"/>
      <c r="BG491" s="4633"/>
    </row>
    <row customHeight="1" ht="11.25">
      <c r="A492" s="1564" t="s">
        <v>989</v>
      </c>
      <c r="B492" s="1564" t="s">
        <v>1021</v>
      </c>
      <c r="C492" s="1564"/>
      <c r="D492" s="1558"/>
      <c r="E492" s="1568"/>
      <c r="F492" s="2227"/>
      <c r="G492" s="7559" t="s">
        <v>684</v>
      </c>
      <c r="H492" s="2913" t="s">
        <v>108</v>
      </c>
      <c r="I492" s="2914" t="s">
        <v>1022</v>
      </c>
      <c r="J492" s="2883" t="s">
        <v>1038</v>
      </c>
      <c r="K492" s="2915" t="s">
        <v>1168</v>
      </c>
      <c r="L492" s="2505" t="s">
        <v>19</v>
      </c>
      <c r="M492" s="2506"/>
      <c r="N492" s="2384"/>
      <c r="O492" s="1575" t="s">
        <v>371</v>
      </c>
      <c r="P492" s="1576"/>
      <c r="Q492" s="1576"/>
      <c r="R492" s="1576"/>
      <c r="S492" s="1576"/>
      <c r="T492" s="1576"/>
      <c r="U492" s="1576"/>
      <c r="V492" s="1576"/>
      <c r="W492" s="1576"/>
      <c r="X492" s="1576"/>
      <c r="Y492" s="1576"/>
      <c r="Z492" s="1576"/>
      <c r="AA492" s="1576"/>
      <c r="AB492" s="1576"/>
      <c r="AC492" s="1576"/>
      <c r="AD492" s="1576"/>
      <c r="AE492" s="1576"/>
      <c r="AF492" s="2904">
        <v>3</v>
      </c>
      <c r="AG492" s="2905" t="s">
        <v>1025</v>
      </c>
      <c r="AH492" s="2905" t="s">
        <v>1158</v>
      </c>
      <c r="AI492" s="2904"/>
      <c r="AJ492" s="2905"/>
      <c r="AK492" s="2905"/>
      <c r="AL492" s="2386"/>
      <c r="AM492" s="2221"/>
      <c r="AN492" s="2221"/>
      <c r="AO492" s="2221"/>
      <c r="AP492" s="2221"/>
      <c r="AQ492" s="2221"/>
      <c r="AR492" s="2221"/>
      <c r="AS492" s="2221"/>
      <c r="AT492" s="2221"/>
      <c r="AU492" s="2221"/>
      <c r="AV492" s="2221"/>
      <c r="AW492" s="2221"/>
      <c r="AX492" s="2221"/>
      <c r="AY492" s="2221"/>
      <c r="AZ492" s="2221"/>
      <c r="BA492" s="2221"/>
      <c r="BB492" s="2221"/>
      <c r="BC492" s="2221"/>
      <c r="BD492" s="2221"/>
      <c r="BE492" s="2221"/>
      <c r="BF492" s="2221"/>
      <c r="BG492" s="7564"/>
    </row>
    <row customHeight="1" ht="11.25">
      <c r="A493" s="1564" t="s">
        <v>989</v>
      </c>
      <c r="B493" s="1564"/>
      <c r="C493" s="1564"/>
      <c r="D493" s="1558"/>
      <c r="E493" s="1568"/>
      <c r="F493" s="2227"/>
      <c r="G493" s="2228"/>
      <c r="H493" s="2913" t="s">
        <v>91</v>
      </c>
      <c r="I493" s="2914"/>
      <c r="J493" s="2883"/>
      <c r="K493" s="2915"/>
      <c r="L493" s="2505"/>
      <c r="M493" s="2506"/>
      <c r="N493" s="2906"/>
      <c r="O493" s="2907">
        <v>1</v>
      </c>
      <c r="P493" s="2908" t="s">
        <v>65</v>
      </c>
      <c r="Q493" s="7566" t="s">
        <v>1027</v>
      </c>
      <c r="R493" s="7567" t="s">
        <v>1028</v>
      </c>
      <c r="S493" s="7567" t="s">
        <v>1029</v>
      </c>
      <c r="T493" s="7567" t="s">
        <v>1029</v>
      </c>
      <c r="U493" s="7567" t="s">
        <v>1030</v>
      </c>
      <c r="V493" s="7567" t="s">
        <v>1031</v>
      </c>
      <c r="W493" s="7567" t="s">
        <v>1032</v>
      </c>
      <c r="X493" s="7567" t="s">
        <v>1033</v>
      </c>
      <c r="Y493" s="7567" t="s">
        <v>1034</v>
      </c>
      <c r="Z493" s="1573"/>
      <c r="AA493" s="1574"/>
      <c r="AB493" s="1574"/>
      <c r="AC493" s="1578"/>
      <c r="AD493" s="1578"/>
      <c r="AE493" s="1579"/>
      <c r="AF493" s="2904"/>
      <c r="AG493" s="2905"/>
      <c r="AH493" s="2905"/>
      <c r="AI493" s="2904"/>
      <c r="AJ493" s="2905"/>
      <c r="AK493" s="2905"/>
      <c r="AL493" s="2386"/>
      <c r="AM493" s="2221"/>
      <c r="AN493" s="2221"/>
      <c r="AO493" s="2221"/>
      <c r="AP493" s="2221"/>
      <c r="AQ493" s="2221"/>
      <c r="AR493" s="2221"/>
      <c r="AS493" s="2221"/>
      <c r="AT493" s="2221"/>
      <c r="AU493" s="2221"/>
      <c r="AV493" s="2221"/>
      <c r="AW493" s="2221"/>
      <c r="AX493" s="2221"/>
      <c r="AY493" s="2221"/>
      <c r="AZ493" s="2221"/>
      <c r="BA493" s="2221"/>
      <c r="BB493" s="2221"/>
      <c r="BC493" s="2221"/>
      <c r="BD493" s="2221"/>
      <c r="BE493" s="2221"/>
      <c r="BF493" s="2221"/>
      <c r="BG493" s="7564"/>
    </row>
    <row customHeight="1" ht="11.25">
      <c r="A494" s="1564" t="s">
        <v>989</v>
      </c>
      <c r="B494" s="1564"/>
      <c r="C494" s="1564"/>
      <c r="D494" s="1558"/>
      <c r="E494" s="1568"/>
      <c r="F494" s="2227"/>
      <c r="G494" s="2228"/>
      <c r="H494" s="2913" t="s">
        <v>91</v>
      </c>
      <c r="I494" s="2914"/>
      <c r="J494" s="2883"/>
      <c r="K494" s="2915"/>
      <c r="L494" s="2505"/>
      <c r="M494" s="2506"/>
      <c r="N494" s="2906"/>
      <c r="O494" s="2907"/>
      <c r="P494" s="2909"/>
      <c r="Q494" s="7566"/>
      <c r="R494" s="2911"/>
      <c r="S494" s="2912"/>
      <c r="T494" s="2911"/>
      <c r="U494" s="2911"/>
      <c r="V494" s="2911"/>
      <c r="W494" s="2911"/>
      <c r="X494" s="2911"/>
      <c r="Y494" s="2911"/>
      <c r="Z494" s="2226"/>
      <c r="AA494" s="2192">
        <v>1</v>
      </c>
      <c r="AB494" s="1577" t="s">
        <v>1035</v>
      </c>
      <c r="AC494" s="1567">
        <v>5400</v>
      </c>
      <c r="AD494" s="1577" t="str">
        <f>AB494</f>
        <v>  Прочие собственные средства</v>
      </c>
      <c r="AE494" s="1567"/>
      <c r="AF494" s="2904"/>
      <c r="AG494" s="2905"/>
      <c r="AH494" s="2905"/>
      <c r="AI494" s="2904"/>
      <c r="AJ494" s="2905"/>
      <c r="AK494" s="2905"/>
      <c r="AL494" s="2386"/>
      <c r="AM494" s="2221"/>
      <c r="AN494" s="2221"/>
      <c r="AO494" s="2221"/>
      <c r="AP494" s="2221"/>
      <c r="AQ494" s="2221"/>
      <c r="AR494" s="2221"/>
      <c r="AS494" s="2221"/>
      <c r="AT494" s="2221"/>
      <c r="AU494" s="2221"/>
      <c r="AV494" s="2221"/>
      <c r="AW494" s="2221"/>
      <c r="AX494" s="2221"/>
      <c r="AY494" s="2221"/>
      <c r="AZ494" s="2221"/>
      <c r="BA494" s="2221"/>
      <c r="BB494" s="2221"/>
      <c r="BC494" s="2221"/>
      <c r="BD494" s="2221"/>
      <c r="BE494" s="2221"/>
      <c r="BF494" s="2221"/>
      <c r="BG494" s="7564"/>
    </row>
    <row customHeight="1" ht="11.25">
      <c r="A495" s="1564" t="s">
        <v>989</v>
      </c>
      <c r="B495" s="1564"/>
      <c r="C495" s="1564"/>
      <c r="D495" s="1558"/>
      <c r="E495" s="1568"/>
      <c r="F495" s="2227"/>
      <c r="G495" s="2228"/>
      <c r="H495" s="2913" t="s">
        <v>91</v>
      </c>
      <c r="I495" s="2914"/>
      <c r="J495" s="2883"/>
      <c r="K495" s="2915"/>
      <c r="L495" s="2505"/>
      <c r="M495" s="2506"/>
      <c r="N495" s="2906"/>
      <c r="O495" s="2907"/>
      <c r="P495" s="2910"/>
      <c r="Q495" s="7566"/>
      <c r="R495" s="2911"/>
      <c r="S495" s="2912"/>
      <c r="T495" s="2911"/>
      <c r="U495" s="2911"/>
      <c r="V495" s="2911"/>
      <c r="W495" s="2911"/>
      <c r="X495" s="2911"/>
      <c r="Y495" s="2911"/>
      <c r="Z495" s="1573"/>
      <c r="AA495" s="1574"/>
      <c r="AB495" s="1639" t="s">
        <v>1036</v>
      </c>
      <c r="AC495" s="1578"/>
      <c r="AD495" s="1578"/>
      <c r="AE495" s="1580"/>
      <c r="AF495" s="2904"/>
      <c r="AG495" s="2905"/>
      <c r="AH495" s="2905"/>
      <c r="AI495" s="2904"/>
      <c r="AJ495" s="2905"/>
      <c r="AK495" s="2905"/>
      <c r="AL495" s="2386"/>
      <c r="AM495" s="2221"/>
      <c r="AN495" s="2221"/>
      <c r="AO495" s="2221"/>
      <c r="AP495" s="2221"/>
      <c r="AQ495" s="2221"/>
      <c r="AR495" s="2221"/>
      <c r="AS495" s="2221"/>
      <c r="AT495" s="2221"/>
      <c r="AU495" s="2221"/>
      <c r="AV495" s="2221"/>
      <c r="AW495" s="2221"/>
      <c r="AX495" s="2221"/>
      <c r="AY495" s="2221"/>
      <c r="AZ495" s="2221"/>
      <c r="BA495" s="2221"/>
      <c r="BB495" s="2221"/>
      <c r="BC495" s="2221"/>
      <c r="BD495" s="2221"/>
      <c r="BE495" s="2221"/>
      <c r="BF495" s="2221"/>
      <c r="BG495" s="7564"/>
    </row>
    <row customHeight="1" ht="11.25">
      <c r="A496" s="1564" t="s">
        <v>989</v>
      </c>
      <c r="B496" s="1564"/>
      <c r="C496" s="1564"/>
      <c r="D496" s="1558"/>
      <c r="E496" s="1568"/>
      <c r="F496" s="2227"/>
      <c r="G496" s="2228"/>
      <c r="H496" s="2913" t="s">
        <v>91</v>
      </c>
      <c r="I496" s="2914"/>
      <c r="J496" s="2883"/>
      <c r="K496" s="2915"/>
      <c r="L496" s="2505"/>
      <c r="M496" s="2506"/>
      <c r="N496" s="1573"/>
      <c r="O496" s="1574"/>
      <c r="P496" s="1566" t="s">
        <v>1037</v>
      </c>
      <c r="Q496" s="1574"/>
      <c r="R496" s="1574"/>
      <c r="S496" s="1574"/>
      <c r="T496" s="1574"/>
      <c r="U496" s="1574"/>
      <c r="V496" s="1574"/>
      <c r="W496" s="1574"/>
      <c r="X496" s="1574"/>
      <c r="Y496" s="1574"/>
      <c r="Z496" s="1574"/>
      <c r="AA496" s="1574"/>
      <c r="AB496" s="1574"/>
      <c r="AC496" s="1574"/>
      <c r="AD496" s="1574"/>
      <c r="AE496" s="1581"/>
      <c r="AF496" s="2904"/>
      <c r="AG496" s="2905"/>
      <c r="AH496" s="2905"/>
      <c r="AI496" s="2904"/>
      <c r="AJ496" s="2905"/>
      <c r="AK496" s="2905"/>
      <c r="AL496" s="2386"/>
      <c r="AM496" s="2221"/>
      <c r="AN496" s="2221"/>
      <c r="AO496" s="2221"/>
      <c r="AP496" s="2221"/>
      <c r="AQ496" s="2221"/>
      <c r="AR496" s="2221"/>
      <c r="AS496" s="2221"/>
      <c r="AT496" s="2221"/>
      <c r="AU496" s="2221"/>
      <c r="AV496" s="2221"/>
      <c r="AW496" s="2221"/>
      <c r="AX496" s="2221"/>
      <c r="AY496" s="2221"/>
      <c r="AZ496" s="2221"/>
      <c r="BA496" s="2221"/>
      <c r="BB496" s="2221"/>
      <c r="BC496" s="2221"/>
      <c r="BD496" s="2221"/>
      <c r="BE496" s="2221"/>
      <c r="BF496" s="2221"/>
      <c r="BG496" s="7564"/>
    </row>
    <row customHeight="1" ht="11.25">
      <c r="A497" s="1564" t="s">
        <v>989</v>
      </c>
      <c r="B497" s="1564" t="s">
        <v>1021</v>
      </c>
      <c r="C497" s="1564"/>
      <c r="D497" s="1558"/>
      <c r="E497" s="1568"/>
      <c r="F497" s="2227"/>
      <c r="G497" s="7559" t="s">
        <v>684</v>
      </c>
      <c r="H497" s="2913" t="s">
        <v>92</v>
      </c>
      <c r="I497" s="2914" t="s">
        <v>1022</v>
      </c>
      <c r="J497" s="2883" t="s">
        <v>1038</v>
      </c>
      <c r="K497" s="2915" t="s">
        <v>1160</v>
      </c>
      <c r="L497" s="2505" t="s">
        <v>19</v>
      </c>
      <c r="M497" s="2506"/>
      <c r="N497" s="2384"/>
      <c r="O497" s="1575" t="s">
        <v>371</v>
      </c>
      <c r="P497" s="1576"/>
      <c r="Q497" s="1576"/>
      <c r="R497" s="1576"/>
      <c r="S497" s="1576"/>
      <c r="T497" s="1576"/>
      <c r="U497" s="1576"/>
      <c r="V497" s="1576"/>
      <c r="W497" s="1576"/>
      <c r="X497" s="1576"/>
      <c r="Y497" s="1576"/>
      <c r="Z497" s="1576"/>
      <c r="AA497" s="1576"/>
      <c r="AB497" s="1576"/>
      <c r="AC497" s="1576"/>
      <c r="AD497" s="1576"/>
      <c r="AE497" s="1576"/>
      <c r="AF497" s="2904">
        <v>3</v>
      </c>
      <c r="AG497" s="2905" t="s">
        <v>1025</v>
      </c>
      <c r="AH497" s="2905" t="s">
        <v>1040</v>
      </c>
      <c r="AI497" s="2904"/>
      <c r="AJ497" s="2905"/>
      <c r="AK497" s="2905"/>
      <c r="AL497" s="2386"/>
      <c r="AM497" s="2221"/>
      <c r="AN497" s="2221"/>
      <c r="AO497" s="2221"/>
      <c r="AP497" s="2221"/>
      <c r="AQ497" s="2221"/>
      <c r="AR497" s="2221"/>
      <c r="AS497" s="2221"/>
      <c r="AT497" s="2221"/>
      <c r="AU497" s="2221"/>
      <c r="AV497" s="2221"/>
      <c r="AW497" s="2221"/>
      <c r="AX497" s="2221"/>
      <c r="AY497" s="2221"/>
      <c r="AZ497" s="2221"/>
      <c r="BA497" s="2221"/>
      <c r="BB497" s="2221"/>
      <c r="BC497" s="2221"/>
      <c r="BD497" s="2221"/>
      <c r="BE497" s="2221"/>
      <c r="BF497" s="2221"/>
      <c r="BG497" s="7564"/>
    </row>
    <row customHeight="1" ht="11.25">
      <c r="A498" s="1564" t="s">
        <v>989</v>
      </c>
      <c r="B498" s="1564"/>
      <c r="C498" s="1564"/>
      <c r="D498" s="1558"/>
      <c r="E498" s="1568"/>
      <c r="F498" s="2227"/>
      <c r="G498" s="2228"/>
      <c r="H498" s="2913" t="s">
        <v>108</v>
      </c>
      <c r="I498" s="2914"/>
      <c r="J498" s="2883"/>
      <c r="K498" s="2915"/>
      <c r="L498" s="2505"/>
      <c r="M498" s="2506"/>
      <c r="N498" s="2906"/>
      <c r="O498" s="2907">
        <v>1</v>
      </c>
      <c r="P498" s="2908" t="s">
        <v>65</v>
      </c>
      <c r="Q498" s="7566" t="s">
        <v>1027</v>
      </c>
      <c r="R498" s="7567" t="s">
        <v>1028</v>
      </c>
      <c r="S498" s="7567" t="s">
        <v>1029</v>
      </c>
      <c r="T498" s="7567" t="s">
        <v>1029</v>
      </c>
      <c r="U498" s="7567" t="s">
        <v>1030</v>
      </c>
      <c r="V498" s="7567" t="s">
        <v>1031</v>
      </c>
      <c r="W498" s="7567" t="s">
        <v>1032</v>
      </c>
      <c r="X498" s="7567" t="s">
        <v>1033</v>
      </c>
      <c r="Y498" s="7567" t="s">
        <v>1034</v>
      </c>
      <c r="Z498" s="1573"/>
      <c r="AA498" s="1574"/>
      <c r="AB498" s="1574"/>
      <c r="AC498" s="1578"/>
      <c r="AD498" s="1578"/>
      <c r="AE498" s="1579"/>
      <c r="AF498" s="2904"/>
      <c r="AG498" s="2905"/>
      <c r="AH498" s="2905"/>
      <c r="AI498" s="2904"/>
      <c r="AJ498" s="2905"/>
      <c r="AK498" s="2905"/>
      <c r="AL498" s="2386"/>
      <c r="AM498" s="2221"/>
      <c r="AN498" s="2221"/>
      <c r="AO498" s="2221"/>
      <c r="AP498" s="2221"/>
      <c r="AQ498" s="2221"/>
      <c r="AR498" s="2221"/>
      <c r="AS498" s="2221"/>
      <c r="AT498" s="2221"/>
      <c r="AU498" s="2221"/>
      <c r="AV498" s="2221"/>
      <c r="AW498" s="2221"/>
      <c r="AX498" s="2221"/>
      <c r="AY498" s="2221"/>
      <c r="AZ498" s="2221"/>
      <c r="BA498" s="2221"/>
      <c r="BB498" s="2221"/>
      <c r="BC498" s="2221"/>
      <c r="BD498" s="2221"/>
      <c r="BE498" s="2221"/>
      <c r="BF498" s="2221"/>
      <c r="BG498" s="7564"/>
    </row>
    <row customHeight="1" ht="11.25">
      <c r="A499" s="1564" t="s">
        <v>989</v>
      </c>
      <c r="B499" s="1564"/>
      <c r="C499" s="1564"/>
      <c r="D499" s="1558"/>
      <c r="E499" s="1568"/>
      <c r="F499" s="2227"/>
      <c r="G499" s="2228"/>
      <c r="H499" s="2913" t="s">
        <v>108</v>
      </c>
      <c r="I499" s="2914"/>
      <c r="J499" s="2883"/>
      <c r="K499" s="2915"/>
      <c r="L499" s="2505"/>
      <c r="M499" s="2506"/>
      <c r="N499" s="2906"/>
      <c r="O499" s="2907"/>
      <c r="P499" s="2909"/>
      <c r="Q499" s="7566"/>
      <c r="R499" s="2911"/>
      <c r="S499" s="2912"/>
      <c r="T499" s="2911"/>
      <c r="U499" s="2911"/>
      <c r="V499" s="2911"/>
      <c r="W499" s="2911"/>
      <c r="X499" s="2911"/>
      <c r="Y499" s="2911"/>
      <c r="Z499" s="2226"/>
      <c r="AA499" s="2192">
        <v>1</v>
      </c>
      <c r="AB499" s="1577" t="s">
        <v>1035</v>
      </c>
      <c r="AC499" s="1567">
        <v>27745.2</v>
      </c>
      <c r="AD499" s="1577" t="str">
        <f>AB499</f>
        <v>  Прочие собственные средства</v>
      </c>
      <c r="AE499" s="1567"/>
      <c r="AF499" s="2904"/>
      <c r="AG499" s="2905"/>
      <c r="AH499" s="2905"/>
      <c r="AI499" s="2904"/>
      <c r="AJ499" s="2905"/>
      <c r="AK499" s="2905"/>
      <c r="AL499" s="2386"/>
      <c r="AM499" s="2221"/>
      <c r="AN499" s="2221"/>
      <c r="AO499" s="2221"/>
      <c r="AP499" s="2221"/>
      <c r="AQ499" s="2221"/>
      <c r="AR499" s="2221"/>
      <c r="AS499" s="2221"/>
      <c r="AT499" s="2221"/>
      <c r="AU499" s="2221"/>
      <c r="AV499" s="2221"/>
      <c r="AW499" s="2221"/>
      <c r="AX499" s="2221"/>
      <c r="AY499" s="2221"/>
      <c r="AZ499" s="2221"/>
      <c r="BA499" s="2221"/>
      <c r="BB499" s="2221"/>
      <c r="BC499" s="2221"/>
      <c r="BD499" s="2221"/>
      <c r="BE499" s="2221"/>
      <c r="BF499" s="2221"/>
      <c r="BG499" s="7564"/>
    </row>
    <row customHeight="1" ht="11.25">
      <c r="A500" s="1564" t="s">
        <v>989</v>
      </c>
      <c r="B500" s="1564"/>
      <c r="C500" s="1564"/>
      <c r="D500" s="1558"/>
      <c r="E500" s="1568"/>
      <c r="F500" s="2227"/>
      <c r="G500" s="2228"/>
      <c r="H500" s="2913" t="s">
        <v>108</v>
      </c>
      <c r="I500" s="2914"/>
      <c r="J500" s="2883"/>
      <c r="K500" s="2915"/>
      <c r="L500" s="2505"/>
      <c r="M500" s="2506"/>
      <c r="N500" s="2906"/>
      <c r="O500" s="2907"/>
      <c r="P500" s="2910"/>
      <c r="Q500" s="7566"/>
      <c r="R500" s="2911"/>
      <c r="S500" s="2912"/>
      <c r="T500" s="2911"/>
      <c r="U500" s="2911"/>
      <c r="V500" s="2911"/>
      <c r="W500" s="2911"/>
      <c r="X500" s="2911"/>
      <c r="Y500" s="2911"/>
      <c r="Z500" s="1573"/>
      <c r="AA500" s="1574"/>
      <c r="AB500" s="1639" t="s">
        <v>1036</v>
      </c>
      <c r="AC500" s="1578"/>
      <c r="AD500" s="1578"/>
      <c r="AE500" s="1580"/>
      <c r="AF500" s="2904"/>
      <c r="AG500" s="2905"/>
      <c r="AH500" s="2905"/>
      <c r="AI500" s="2904"/>
      <c r="AJ500" s="2905"/>
      <c r="AK500" s="2905"/>
      <c r="AL500" s="2386"/>
      <c r="AM500" s="2221"/>
      <c r="AN500" s="2221"/>
      <c r="AO500" s="2221"/>
      <c r="AP500" s="2221"/>
      <c r="AQ500" s="2221"/>
      <c r="AR500" s="2221"/>
      <c r="AS500" s="2221"/>
      <c r="AT500" s="2221"/>
      <c r="AU500" s="2221"/>
      <c r="AV500" s="2221"/>
      <c r="AW500" s="2221"/>
      <c r="AX500" s="2221"/>
      <c r="AY500" s="2221"/>
      <c r="AZ500" s="2221"/>
      <c r="BA500" s="2221"/>
      <c r="BB500" s="2221"/>
      <c r="BC500" s="2221"/>
      <c r="BD500" s="2221"/>
      <c r="BE500" s="2221"/>
      <c r="BF500" s="2221"/>
      <c r="BG500" s="7564"/>
    </row>
    <row customHeight="1" ht="11.25">
      <c r="A501" s="1564" t="s">
        <v>989</v>
      </c>
      <c r="B501" s="1564"/>
      <c r="C501" s="1564"/>
      <c r="D501" s="1558"/>
      <c r="E501" s="1568"/>
      <c r="F501" s="2227"/>
      <c r="G501" s="2228"/>
      <c r="H501" s="2913" t="s">
        <v>108</v>
      </c>
      <c r="I501" s="2914"/>
      <c r="J501" s="2883"/>
      <c r="K501" s="2915"/>
      <c r="L501" s="2505"/>
      <c r="M501" s="2506"/>
      <c r="N501" s="1573"/>
      <c r="O501" s="1574"/>
      <c r="P501" s="1566" t="s">
        <v>1037</v>
      </c>
      <c r="Q501" s="1574"/>
      <c r="R501" s="1574"/>
      <c r="S501" s="1574"/>
      <c r="T501" s="1574"/>
      <c r="U501" s="1574"/>
      <c r="V501" s="1574"/>
      <c r="W501" s="1574"/>
      <c r="X501" s="1574"/>
      <c r="Y501" s="1574"/>
      <c r="Z501" s="1574"/>
      <c r="AA501" s="1574"/>
      <c r="AB501" s="1574"/>
      <c r="AC501" s="1574"/>
      <c r="AD501" s="1574"/>
      <c r="AE501" s="1581"/>
      <c r="AF501" s="2904"/>
      <c r="AG501" s="2905"/>
      <c r="AH501" s="2905"/>
      <c r="AI501" s="2904"/>
      <c r="AJ501" s="2905"/>
      <c r="AK501" s="2905"/>
      <c r="AL501" s="2386"/>
      <c r="AM501" s="2221"/>
      <c r="AN501" s="2221"/>
      <c r="AO501" s="2221"/>
      <c r="AP501" s="2221"/>
      <c r="AQ501" s="2221"/>
      <c r="AR501" s="2221"/>
      <c r="AS501" s="2221"/>
      <c r="AT501" s="2221"/>
      <c r="AU501" s="2221"/>
      <c r="AV501" s="2221"/>
      <c r="AW501" s="2221"/>
      <c r="AX501" s="2221"/>
      <c r="AY501" s="2221"/>
      <c r="AZ501" s="2221"/>
      <c r="BA501" s="2221"/>
      <c r="BB501" s="2221"/>
      <c r="BC501" s="2221"/>
      <c r="BD501" s="2221"/>
      <c r="BE501" s="2221"/>
      <c r="BF501" s="2221"/>
      <c r="BG501" s="7564"/>
    </row>
    <row customHeight="1" ht="11.25">
      <c r="A502" s="1564" t="s">
        <v>989</v>
      </c>
      <c r="B502" s="1564" t="s">
        <v>1021</v>
      </c>
      <c r="C502" s="1564"/>
      <c r="D502" s="1558"/>
      <c r="E502" s="1568"/>
      <c r="F502" s="2227"/>
      <c r="G502" s="7559" t="s">
        <v>684</v>
      </c>
      <c r="H502" s="2913" t="s">
        <v>93</v>
      </c>
      <c r="I502" s="2914" t="s">
        <v>1022</v>
      </c>
      <c r="J502" s="2883" t="s">
        <v>1038</v>
      </c>
      <c r="K502" s="2915" t="s">
        <v>1169</v>
      </c>
      <c r="L502" s="2505" t="s">
        <v>19</v>
      </c>
      <c r="M502" s="2506"/>
      <c r="N502" s="2384"/>
      <c r="O502" s="1575" t="s">
        <v>371</v>
      </c>
      <c r="P502" s="1576"/>
      <c r="Q502" s="1576"/>
      <c r="R502" s="1576"/>
      <c r="S502" s="1576"/>
      <c r="T502" s="1576"/>
      <c r="U502" s="1576"/>
      <c r="V502" s="1576"/>
      <c r="W502" s="1576"/>
      <c r="X502" s="1576"/>
      <c r="Y502" s="1576"/>
      <c r="Z502" s="1576"/>
      <c r="AA502" s="1576"/>
      <c r="AB502" s="1576"/>
      <c r="AC502" s="1576"/>
      <c r="AD502" s="1576"/>
      <c r="AE502" s="1576"/>
      <c r="AF502" s="2904">
        <v>3</v>
      </c>
      <c r="AG502" s="2905" t="s">
        <v>1025</v>
      </c>
      <c r="AH502" s="2905" t="s">
        <v>1158</v>
      </c>
      <c r="AI502" s="2904"/>
      <c r="AJ502" s="2905"/>
      <c r="AK502" s="2905"/>
      <c r="AL502" s="2386"/>
      <c r="AM502" s="2221"/>
      <c r="AN502" s="2221"/>
      <c r="AO502" s="2221"/>
      <c r="AP502" s="2221"/>
      <c r="AQ502" s="2221"/>
      <c r="AR502" s="2221"/>
      <c r="AS502" s="2221"/>
      <c r="AT502" s="2221"/>
      <c r="AU502" s="2221"/>
      <c r="AV502" s="2221"/>
      <c r="AW502" s="2221"/>
      <c r="AX502" s="2221"/>
      <c r="AY502" s="2221"/>
      <c r="AZ502" s="2221"/>
      <c r="BA502" s="2221"/>
      <c r="BB502" s="2221"/>
      <c r="BC502" s="2221"/>
      <c r="BD502" s="2221"/>
      <c r="BE502" s="2221"/>
      <c r="BF502" s="2221"/>
      <c r="BG502" s="7564"/>
    </row>
    <row customHeight="1" ht="11.25">
      <c r="A503" s="1564" t="s">
        <v>989</v>
      </c>
      <c r="B503" s="1564"/>
      <c r="C503" s="1564"/>
      <c r="D503" s="1558"/>
      <c r="E503" s="1568"/>
      <c r="F503" s="2227"/>
      <c r="G503" s="2228"/>
      <c r="H503" s="2913" t="s">
        <v>92</v>
      </c>
      <c r="I503" s="2914"/>
      <c r="J503" s="2883"/>
      <c r="K503" s="2915"/>
      <c r="L503" s="2505"/>
      <c r="M503" s="2506"/>
      <c r="N503" s="2906"/>
      <c r="O503" s="2907">
        <v>1</v>
      </c>
      <c r="P503" s="2908" t="s">
        <v>65</v>
      </c>
      <c r="Q503" s="7566" t="s">
        <v>1027</v>
      </c>
      <c r="R503" s="7567" t="s">
        <v>1028</v>
      </c>
      <c r="S503" s="7567" t="s">
        <v>1029</v>
      </c>
      <c r="T503" s="7567" t="s">
        <v>1029</v>
      </c>
      <c r="U503" s="7567" t="s">
        <v>1030</v>
      </c>
      <c r="V503" s="7567" t="s">
        <v>1031</v>
      </c>
      <c r="W503" s="7567" t="s">
        <v>1032</v>
      </c>
      <c r="X503" s="7567" t="s">
        <v>1033</v>
      </c>
      <c r="Y503" s="7567" t="s">
        <v>1034</v>
      </c>
      <c r="Z503" s="1573"/>
      <c r="AA503" s="1574"/>
      <c r="AB503" s="1574"/>
      <c r="AC503" s="1578"/>
      <c r="AD503" s="1578"/>
      <c r="AE503" s="1579"/>
      <c r="AF503" s="2904"/>
      <c r="AG503" s="2905"/>
      <c r="AH503" s="2905"/>
      <c r="AI503" s="2904"/>
      <c r="AJ503" s="2905"/>
      <c r="AK503" s="2905"/>
      <c r="AL503" s="2386"/>
      <c r="AM503" s="2221"/>
      <c r="AN503" s="2221"/>
      <c r="AO503" s="2221"/>
      <c r="AP503" s="2221"/>
      <c r="AQ503" s="2221"/>
      <c r="AR503" s="2221"/>
      <c r="AS503" s="2221"/>
      <c r="AT503" s="2221"/>
      <c r="AU503" s="2221"/>
      <c r="AV503" s="2221"/>
      <c r="AW503" s="2221"/>
      <c r="AX503" s="2221"/>
      <c r="AY503" s="2221"/>
      <c r="AZ503" s="2221"/>
      <c r="BA503" s="2221"/>
      <c r="BB503" s="2221"/>
      <c r="BC503" s="2221"/>
      <c r="BD503" s="2221"/>
      <c r="BE503" s="2221"/>
      <c r="BF503" s="2221"/>
      <c r="BG503" s="7564"/>
    </row>
    <row customHeight="1" ht="11.25">
      <c r="A504" s="1564" t="s">
        <v>989</v>
      </c>
      <c r="B504" s="1564"/>
      <c r="C504" s="1564"/>
      <c r="D504" s="1558"/>
      <c r="E504" s="1568"/>
      <c r="F504" s="2227"/>
      <c r="G504" s="2228"/>
      <c r="H504" s="2913" t="s">
        <v>92</v>
      </c>
      <c r="I504" s="2914"/>
      <c r="J504" s="2883"/>
      <c r="K504" s="2915"/>
      <c r="L504" s="2505"/>
      <c r="M504" s="2506"/>
      <c r="N504" s="2906"/>
      <c r="O504" s="2907"/>
      <c r="P504" s="2909"/>
      <c r="Q504" s="7566"/>
      <c r="R504" s="2911"/>
      <c r="S504" s="2912"/>
      <c r="T504" s="2911"/>
      <c r="U504" s="2911"/>
      <c r="V504" s="2911"/>
      <c r="W504" s="2911"/>
      <c r="X504" s="2911"/>
      <c r="Y504" s="2911"/>
      <c r="Z504" s="2226"/>
      <c r="AA504" s="2192">
        <v>1</v>
      </c>
      <c r="AB504" s="1577" t="s">
        <v>1035</v>
      </c>
      <c r="AC504" s="1567">
        <v>3600</v>
      </c>
      <c r="AD504" s="1577" t="str">
        <f>AB504</f>
        <v>  Прочие собственные средства</v>
      </c>
      <c r="AE504" s="1567"/>
      <c r="AF504" s="2904"/>
      <c r="AG504" s="2905"/>
      <c r="AH504" s="2905"/>
      <c r="AI504" s="2904"/>
      <c r="AJ504" s="2905"/>
      <c r="AK504" s="2905"/>
      <c r="AL504" s="2386"/>
      <c r="AM504" s="2221"/>
      <c r="AN504" s="2221"/>
      <c r="AO504" s="2221"/>
      <c r="AP504" s="2221"/>
      <c r="AQ504" s="2221"/>
      <c r="AR504" s="2221"/>
      <c r="AS504" s="2221"/>
      <c r="AT504" s="2221"/>
      <c r="AU504" s="2221"/>
      <c r="AV504" s="2221"/>
      <c r="AW504" s="2221"/>
      <c r="AX504" s="2221"/>
      <c r="AY504" s="2221"/>
      <c r="AZ504" s="2221"/>
      <c r="BA504" s="2221"/>
      <c r="BB504" s="2221"/>
      <c r="BC504" s="2221"/>
      <c r="BD504" s="2221"/>
      <c r="BE504" s="2221"/>
      <c r="BF504" s="2221"/>
      <c r="BG504" s="7564"/>
    </row>
    <row customHeight="1" ht="11.25">
      <c r="A505" s="1564" t="s">
        <v>989</v>
      </c>
      <c r="B505" s="1564"/>
      <c r="C505" s="1564"/>
      <c r="D505" s="1558"/>
      <c r="E505" s="1568"/>
      <c r="F505" s="2227"/>
      <c r="G505" s="2228"/>
      <c r="H505" s="2913" t="s">
        <v>92</v>
      </c>
      <c r="I505" s="2914"/>
      <c r="J505" s="2883"/>
      <c r="K505" s="2915"/>
      <c r="L505" s="2505"/>
      <c r="M505" s="2506"/>
      <c r="N505" s="2906"/>
      <c r="O505" s="2907"/>
      <c r="P505" s="2910"/>
      <c r="Q505" s="7566"/>
      <c r="R505" s="2911"/>
      <c r="S505" s="2912"/>
      <c r="T505" s="2911"/>
      <c r="U505" s="2911"/>
      <c r="V505" s="2911"/>
      <c r="W505" s="2911"/>
      <c r="X505" s="2911"/>
      <c r="Y505" s="2911"/>
      <c r="Z505" s="1573"/>
      <c r="AA505" s="1574"/>
      <c r="AB505" s="1639" t="s">
        <v>1036</v>
      </c>
      <c r="AC505" s="1578"/>
      <c r="AD505" s="1578"/>
      <c r="AE505" s="1580"/>
      <c r="AF505" s="2904"/>
      <c r="AG505" s="2905"/>
      <c r="AH505" s="2905"/>
      <c r="AI505" s="2904"/>
      <c r="AJ505" s="2905"/>
      <c r="AK505" s="2905"/>
      <c r="AL505" s="2386"/>
      <c r="AM505" s="2221"/>
      <c r="AN505" s="2221"/>
      <c r="AO505" s="2221"/>
      <c r="AP505" s="2221"/>
      <c r="AQ505" s="2221"/>
      <c r="AR505" s="2221"/>
      <c r="AS505" s="2221"/>
      <c r="AT505" s="2221"/>
      <c r="AU505" s="2221"/>
      <c r="AV505" s="2221"/>
      <c r="AW505" s="2221"/>
      <c r="AX505" s="2221"/>
      <c r="AY505" s="2221"/>
      <c r="AZ505" s="2221"/>
      <c r="BA505" s="2221"/>
      <c r="BB505" s="2221"/>
      <c r="BC505" s="2221"/>
      <c r="BD505" s="2221"/>
      <c r="BE505" s="2221"/>
      <c r="BF505" s="2221"/>
      <c r="BG505" s="7564"/>
    </row>
    <row customHeight="1" ht="11.25">
      <c r="A506" s="1564" t="s">
        <v>989</v>
      </c>
      <c r="B506" s="1564"/>
      <c r="C506" s="1564"/>
      <c r="D506" s="1558"/>
      <c r="E506" s="1568"/>
      <c r="F506" s="2227"/>
      <c r="G506" s="2228"/>
      <c r="H506" s="2913" t="s">
        <v>92</v>
      </c>
      <c r="I506" s="2914"/>
      <c r="J506" s="2883"/>
      <c r="K506" s="2915"/>
      <c r="L506" s="2505"/>
      <c r="M506" s="2506"/>
      <c r="N506" s="1573"/>
      <c r="O506" s="1574"/>
      <c r="P506" s="1566" t="s">
        <v>1037</v>
      </c>
      <c r="Q506" s="1574"/>
      <c r="R506" s="1574"/>
      <c r="S506" s="1574"/>
      <c r="T506" s="1574"/>
      <c r="U506" s="1574"/>
      <c r="V506" s="1574"/>
      <c r="W506" s="1574"/>
      <c r="X506" s="1574"/>
      <c r="Y506" s="1574"/>
      <c r="Z506" s="1574"/>
      <c r="AA506" s="1574"/>
      <c r="AB506" s="1574"/>
      <c r="AC506" s="1574"/>
      <c r="AD506" s="1574"/>
      <c r="AE506" s="1581"/>
      <c r="AF506" s="2904"/>
      <c r="AG506" s="2905"/>
      <c r="AH506" s="2905"/>
      <c r="AI506" s="2904"/>
      <c r="AJ506" s="2905"/>
      <c r="AK506" s="2905"/>
      <c r="AL506" s="2386"/>
      <c r="AM506" s="2221"/>
      <c r="AN506" s="2221"/>
      <c r="AO506" s="2221"/>
      <c r="AP506" s="2221"/>
      <c r="AQ506" s="2221"/>
      <c r="AR506" s="2221"/>
      <c r="AS506" s="2221"/>
      <c r="AT506" s="2221"/>
      <c r="AU506" s="2221"/>
      <c r="AV506" s="2221"/>
      <c r="AW506" s="2221"/>
      <c r="AX506" s="2221"/>
      <c r="AY506" s="2221"/>
      <c r="AZ506" s="2221"/>
      <c r="BA506" s="2221"/>
      <c r="BB506" s="2221"/>
      <c r="BC506" s="2221"/>
      <c r="BD506" s="2221"/>
      <c r="BE506" s="2221"/>
      <c r="BF506" s="2221"/>
      <c r="BG506" s="7564"/>
    </row>
    <row customHeight="1" ht="11.25">
      <c r="A507" s="1564" t="s">
        <v>989</v>
      </c>
      <c r="B507" s="1564" t="s">
        <v>1021</v>
      </c>
      <c r="C507" s="1564"/>
      <c r="D507" s="1558"/>
      <c r="E507" s="1568"/>
      <c r="F507" s="2227"/>
      <c r="G507" s="7559" t="s">
        <v>684</v>
      </c>
      <c r="H507" s="2913" t="s">
        <v>109</v>
      </c>
      <c r="I507" s="2914" t="s">
        <v>1022</v>
      </c>
      <c r="J507" s="2883" t="s">
        <v>1038</v>
      </c>
      <c r="K507" s="2915" t="s">
        <v>1161</v>
      </c>
      <c r="L507" s="2505" t="s">
        <v>19</v>
      </c>
      <c r="M507" s="2506"/>
      <c r="N507" s="2384"/>
      <c r="O507" s="1575" t="s">
        <v>371</v>
      </c>
      <c r="P507" s="1576"/>
      <c r="Q507" s="1576"/>
      <c r="R507" s="1576"/>
      <c r="S507" s="1576"/>
      <c r="T507" s="1576"/>
      <c r="U507" s="1576"/>
      <c r="V507" s="1576"/>
      <c r="W507" s="1576"/>
      <c r="X507" s="1576"/>
      <c r="Y507" s="1576"/>
      <c r="Z507" s="1576"/>
      <c r="AA507" s="1576"/>
      <c r="AB507" s="1576"/>
      <c r="AC507" s="1576"/>
      <c r="AD507" s="1576"/>
      <c r="AE507" s="1576"/>
      <c r="AF507" s="2904">
        <v>4</v>
      </c>
      <c r="AG507" s="2905" t="s">
        <v>1025</v>
      </c>
      <c r="AH507" s="2905" t="s">
        <v>1158</v>
      </c>
      <c r="AI507" s="2904"/>
      <c r="AJ507" s="2905"/>
      <c r="AK507" s="2905"/>
      <c r="AL507" s="2386"/>
      <c r="AM507" s="2221"/>
      <c r="AN507" s="2221"/>
      <c r="AO507" s="2221"/>
      <c r="AP507" s="2221"/>
      <c r="AQ507" s="2221"/>
      <c r="AR507" s="2221"/>
      <c r="AS507" s="2221"/>
      <c r="AT507" s="2221"/>
      <c r="AU507" s="2221"/>
      <c r="AV507" s="2221"/>
      <c r="AW507" s="2221"/>
      <c r="AX507" s="2221"/>
      <c r="AY507" s="2221"/>
      <c r="AZ507" s="2221"/>
      <c r="BA507" s="2221"/>
      <c r="BB507" s="2221"/>
      <c r="BC507" s="2221"/>
      <c r="BD507" s="2221"/>
      <c r="BE507" s="2221"/>
      <c r="BF507" s="2221"/>
      <c r="BG507" s="7564"/>
    </row>
    <row customHeight="1" ht="11.25">
      <c r="A508" s="1564" t="s">
        <v>989</v>
      </c>
      <c r="B508" s="1564"/>
      <c r="C508" s="1564"/>
      <c r="D508" s="1558"/>
      <c r="E508" s="1568"/>
      <c r="F508" s="2227"/>
      <c r="G508" s="2228"/>
      <c r="H508" s="2913" t="s">
        <v>93</v>
      </c>
      <c r="I508" s="2914"/>
      <c r="J508" s="2883"/>
      <c r="K508" s="2915"/>
      <c r="L508" s="2505"/>
      <c r="M508" s="2506"/>
      <c r="N508" s="2906"/>
      <c r="O508" s="2907">
        <v>1</v>
      </c>
      <c r="P508" s="2908" t="s">
        <v>65</v>
      </c>
      <c r="Q508" s="7566" t="s">
        <v>1162</v>
      </c>
      <c r="R508" s="7567" t="s">
        <v>1028</v>
      </c>
      <c r="S508" s="7567" t="s">
        <v>1054</v>
      </c>
      <c r="T508" s="7567" t="s">
        <v>1054</v>
      </c>
      <c r="U508" s="7567" t="s">
        <v>1055</v>
      </c>
      <c r="V508" s="7567" t="s">
        <v>1163</v>
      </c>
      <c r="W508" s="7567" t="s">
        <v>1164</v>
      </c>
      <c r="X508" s="7567" t="s">
        <v>1165</v>
      </c>
      <c r="Y508" s="7567" t="s">
        <v>106</v>
      </c>
      <c r="Z508" s="1573"/>
      <c r="AA508" s="1574"/>
      <c r="AB508" s="1574"/>
      <c r="AC508" s="1578"/>
      <c r="AD508" s="1578"/>
      <c r="AE508" s="1579"/>
      <c r="AF508" s="2904"/>
      <c r="AG508" s="2905"/>
      <c r="AH508" s="2905"/>
      <c r="AI508" s="2904"/>
      <c r="AJ508" s="2905"/>
      <c r="AK508" s="2905"/>
      <c r="AL508" s="2386"/>
      <c r="AM508" s="2221"/>
      <c r="AN508" s="2221"/>
      <c r="AO508" s="2221"/>
      <c r="AP508" s="2221"/>
      <c r="AQ508" s="2221"/>
      <c r="AR508" s="2221"/>
      <c r="AS508" s="2221"/>
      <c r="AT508" s="2221"/>
      <c r="AU508" s="2221"/>
      <c r="AV508" s="2221"/>
      <c r="AW508" s="2221"/>
      <c r="AX508" s="2221"/>
      <c r="AY508" s="2221"/>
      <c r="AZ508" s="2221"/>
      <c r="BA508" s="2221"/>
      <c r="BB508" s="2221"/>
      <c r="BC508" s="2221"/>
      <c r="BD508" s="2221"/>
      <c r="BE508" s="2221"/>
      <c r="BF508" s="2221"/>
      <c r="BG508" s="7564"/>
    </row>
    <row customHeight="1" ht="11.25">
      <c r="A509" s="1564" t="s">
        <v>989</v>
      </c>
      <c r="B509" s="1564"/>
      <c r="C509" s="1564"/>
      <c r="D509" s="1558"/>
      <c r="E509" s="1568"/>
      <c r="F509" s="2227"/>
      <c r="G509" s="2228"/>
      <c r="H509" s="2913" t="s">
        <v>93</v>
      </c>
      <c r="I509" s="2914"/>
      <c r="J509" s="2883"/>
      <c r="K509" s="2915"/>
      <c r="L509" s="2505"/>
      <c r="M509" s="2506"/>
      <c r="N509" s="2906"/>
      <c r="O509" s="2907"/>
      <c r="P509" s="2909"/>
      <c r="Q509" s="7566"/>
      <c r="R509" s="2911"/>
      <c r="S509" s="2912"/>
      <c r="T509" s="2911"/>
      <c r="U509" s="2911"/>
      <c r="V509" s="2911"/>
      <c r="W509" s="2911"/>
      <c r="X509" s="2911"/>
      <c r="Y509" s="2911"/>
      <c r="Z509" s="2226"/>
      <c r="AA509" s="2192">
        <v>1</v>
      </c>
      <c r="AB509" s="1577" t="s">
        <v>1035</v>
      </c>
      <c r="AC509" s="1567">
        <v>8312</v>
      </c>
      <c r="AD509" s="1577" t="str">
        <f>AB509</f>
        <v>  Прочие собственные средства</v>
      </c>
      <c r="AE509" s="1567"/>
      <c r="AF509" s="2904"/>
      <c r="AG509" s="2905"/>
      <c r="AH509" s="2905"/>
      <c r="AI509" s="2904"/>
      <c r="AJ509" s="2905"/>
      <c r="AK509" s="2905"/>
      <c r="AL509" s="2386"/>
      <c r="AM509" s="2221"/>
      <c r="AN509" s="2221"/>
      <c r="AO509" s="2221"/>
      <c r="AP509" s="2221"/>
      <c r="AQ509" s="2221"/>
      <c r="AR509" s="2221"/>
      <c r="AS509" s="2221"/>
      <c r="AT509" s="2221"/>
      <c r="AU509" s="2221"/>
      <c r="AV509" s="2221"/>
      <c r="AW509" s="2221"/>
      <c r="AX509" s="2221"/>
      <c r="AY509" s="2221"/>
      <c r="AZ509" s="2221"/>
      <c r="BA509" s="2221"/>
      <c r="BB509" s="2221"/>
      <c r="BC509" s="2221"/>
      <c r="BD509" s="2221"/>
      <c r="BE509" s="2221"/>
      <c r="BF509" s="2221"/>
      <c r="BG509" s="7564"/>
    </row>
    <row customHeight="1" ht="11.25">
      <c r="A510" s="1564" t="s">
        <v>989</v>
      </c>
      <c r="B510" s="1564"/>
      <c r="C510" s="1564"/>
      <c r="D510" s="1558"/>
      <c r="E510" s="1568"/>
      <c r="F510" s="2227"/>
      <c r="G510" s="2228"/>
      <c r="H510" s="2913" t="s">
        <v>93</v>
      </c>
      <c r="I510" s="2914"/>
      <c r="J510" s="2883"/>
      <c r="K510" s="2915"/>
      <c r="L510" s="2505"/>
      <c r="M510" s="2506"/>
      <c r="N510" s="2906"/>
      <c r="O510" s="2907"/>
      <c r="P510" s="2910"/>
      <c r="Q510" s="7566"/>
      <c r="R510" s="2911"/>
      <c r="S510" s="2912"/>
      <c r="T510" s="2911"/>
      <c r="U510" s="2911"/>
      <c r="V510" s="2911"/>
      <c r="W510" s="2911"/>
      <c r="X510" s="2911"/>
      <c r="Y510" s="2911"/>
      <c r="Z510" s="1573"/>
      <c r="AA510" s="1574"/>
      <c r="AB510" s="1639" t="s">
        <v>1036</v>
      </c>
      <c r="AC510" s="1578"/>
      <c r="AD510" s="1578"/>
      <c r="AE510" s="1580"/>
      <c r="AF510" s="2904"/>
      <c r="AG510" s="2905"/>
      <c r="AH510" s="2905"/>
      <c r="AI510" s="2904"/>
      <c r="AJ510" s="2905"/>
      <c r="AK510" s="2905"/>
      <c r="AL510" s="2386"/>
      <c r="AM510" s="2221"/>
      <c r="AN510" s="2221"/>
      <c r="AO510" s="2221"/>
      <c r="AP510" s="2221"/>
      <c r="AQ510" s="2221"/>
      <c r="AR510" s="2221"/>
      <c r="AS510" s="2221"/>
      <c r="AT510" s="2221"/>
      <c r="AU510" s="2221"/>
      <c r="AV510" s="2221"/>
      <c r="AW510" s="2221"/>
      <c r="AX510" s="2221"/>
      <c r="AY510" s="2221"/>
      <c r="AZ510" s="2221"/>
      <c r="BA510" s="2221"/>
      <c r="BB510" s="2221"/>
      <c r="BC510" s="2221"/>
      <c r="BD510" s="2221"/>
      <c r="BE510" s="2221"/>
      <c r="BF510" s="2221"/>
      <c r="BG510" s="7564"/>
    </row>
    <row customHeight="1" ht="11.25">
      <c r="A511" s="1564" t="s">
        <v>989</v>
      </c>
      <c r="B511" s="1564"/>
      <c r="C511" s="1564"/>
      <c r="D511" s="1558"/>
      <c r="E511" s="1568"/>
      <c r="F511" s="2227"/>
      <c r="G511" s="2228"/>
      <c r="H511" s="2913" t="s">
        <v>93</v>
      </c>
      <c r="I511" s="2914"/>
      <c r="J511" s="2883"/>
      <c r="K511" s="2915"/>
      <c r="L511" s="2505"/>
      <c r="M511" s="2506"/>
      <c r="N511" s="1573"/>
      <c r="O511" s="1574"/>
      <c r="P511" s="1566" t="s">
        <v>1037</v>
      </c>
      <c r="Q511" s="1574"/>
      <c r="R511" s="1574"/>
      <c r="S511" s="1574"/>
      <c r="T511" s="1574"/>
      <c r="U511" s="1574"/>
      <c r="V511" s="1574"/>
      <c r="W511" s="1574"/>
      <c r="X511" s="1574"/>
      <c r="Y511" s="1574"/>
      <c r="Z511" s="1574"/>
      <c r="AA511" s="1574"/>
      <c r="AB511" s="1574"/>
      <c r="AC511" s="1574"/>
      <c r="AD511" s="1574"/>
      <c r="AE511" s="1581"/>
      <c r="AF511" s="2904"/>
      <c r="AG511" s="2905"/>
      <c r="AH511" s="2905"/>
      <c r="AI511" s="2904"/>
      <c r="AJ511" s="2905"/>
      <c r="AK511" s="2905"/>
      <c r="AL511" s="2386"/>
      <c r="AM511" s="2221"/>
      <c r="AN511" s="2221"/>
      <c r="AO511" s="2221"/>
      <c r="AP511" s="2221"/>
      <c r="AQ511" s="2221"/>
      <c r="AR511" s="2221"/>
      <c r="AS511" s="2221"/>
      <c r="AT511" s="2221"/>
      <c r="AU511" s="2221"/>
      <c r="AV511" s="2221"/>
      <c r="AW511" s="2221"/>
      <c r="AX511" s="2221"/>
      <c r="AY511" s="2221"/>
      <c r="AZ511" s="2221"/>
      <c r="BA511" s="2221"/>
      <c r="BB511" s="2221"/>
      <c r="BC511" s="2221"/>
      <c r="BD511" s="2221"/>
      <c r="BE511" s="2221"/>
      <c r="BF511" s="2221"/>
      <c r="BG511" s="7564"/>
    </row>
    <row customHeight="1" ht="11.25">
      <c r="A512" s="1564" t="s">
        <v>989</v>
      </c>
      <c r="B512" s="1564" t="s">
        <v>1021</v>
      </c>
      <c r="C512" s="1564"/>
      <c r="D512" s="1558"/>
      <c r="E512" s="1568"/>
      <c r="F512" s="2227"/>
      <c r="G512" s="7559" t="s">
        <v>684</v>
      </c>
      <c r="H512" s="2913" t="s">
        <v>145</v>
      </c>
      <c r="I512" s="2914" t="s">
        <v>1022</v>
      </c>
      <c r="J512" s="2883" t="s">
        <v>1038</v>
      </c>
      <c r="K512" s="2915" t="s">
        <v>1166</v>
      </c>
      <c r="L512" s="2505" t="s">
        <v>19</v>
      </c>
      <c r="M512" s="2506"/>
      <c r="N512" s="2384"/>
      <c r="O512" s="1575" t="s">
        <v>371</v>
      </c>
      <c r="P512" s="1576"/>
      <c r="Q512" s="1576"/>
      <c r="R512" s="1576"/>
      <c r="S512" s="1576"/>
      <c r="T512" s="1576"/>
      <c r="U512" s="1576"/>
      <c r="V512" s="1576"/>
      <c r="W512" s="1576"/>
      <c r="X512" s="1576"/>
      <c r="Y512" s="1576"/>
      <c r="Z512" s="1576"/>
      <c r="AA512" s="1576"/>
      <c r="AB512" s="1576"/>
      <c r="AC512" s="1576"/>
      <c r="AD512" s="1576"/>
      <c r="AE512" s="1576"/>
      <c r="AF512" s="2904">
        <v>4</v>
      </c>
      <c r="AG512" s="2905" t="s">
        <v>1025</v>
      </c>
      <c r="AH512" s="2905" t="s">
        <v>1158</v>
      </c>
      <c r="AI512" s="2904"/>
      <c r="AJ512" s="2905"/>
      <c r="AK512" s="2905"/>
      <c r="AL512" s="2386"/>
      <c r="AM512" s="2221"/>
      <c r="AN512" s="2221"/>
      <c r="AO512" s="2221"/>
      <c r="AP512" s="2221"/>
      <c r="AQ512" s="2221"/>
      <c r="AR512" s="2221"/>
      <c r="AS512" s="2221"/>
      <c r="AT512" s="2221"/>
      <c r="AU512" s="2221"/>
      <c r="AV512" s="2221"/>
      <c r="AW512" s="2221"/>
      <c r="AX512" s="2221"/>
      <c r="AY512" s="2221"/>
      <c r="AZ512" s="2221"/>
      <c r="BA512" s="2221"/>
      <c r="BB512" s="2221"/>
      <c r="BC512" s="2221"/>
      <c r="BD512" s="2221"/>
      <c r="BE512" s="2221"/>
      <c r="BF512" s="2221"/>
      <c r="BG512" s="7564"/>
    </row>
    <row customHeight="1" ht="11.25">
      <c r="A513" s="1564" t="s">
        <v>989</v>
      </c>
      <c r="B513" s="1564"/>
      <c r="C513" s="1564"/>
      <c r="D513" s="1558"/>
      <c r="E513" s="1568"/>
      <c r="F513" s="2227"/>
      <c r="G513" s="2228"/>
      <c r="H513" s="2913" t="s">
        <v>109</v>
      </c>
      <c r="I513" s="2914"/>
      <c r="J513" s="2883"/>
      <c r="K513" s="2915"/>
      <c r="L513" s="2505"/>
      <c r="M513" s="2506"/>
      <c r="N513" s="2906"/>
      <c r="O513" s="2907">
        <v>1</v>
      </c>
      <c r="P513" s="2908" t="s">
        <v>65</v>
      </c>
      <c r="Q513" s="7566" t="s">
        <v>1162</v>
      </c>
      <c r="R513" s="7567" t="s">
        <v>1028</v>
      </c>
      <c r="S513" s="7567" t="s">
        <v>1054</v>
      </c>
      <c r="T513" s="7567" t="s">
        <v>1054</v>
      </c>
      <c r="U513" s="7567" t="s">
        <v>1055</v>
      </c>
      <c r="V513" s="7567" t="s">
        <v>1163</v>
      </c>
      <c r="W513" s="7567" t="s">
        <v>1164</v>
      </c>
      <c r="X513" s="7567" t="s">
        <v>1165</v>
      </c>
      <c r="Y513" s="7567" t="s">
        <v>106</v>
      </c>
      <c r="Z513" s="1573"/>
      <c r="AA513" s="1574"/>
      <c r="AB513" s="1574"/>
      <c r="AC513" s="1578"/>
      <c r="AD513" s="1578"/>
      <c r="AE513" s="1579"/>
      <c r="AF513" s="2904"/>
      <c r="AG513" s="2905"/>
      <c r="AH513" s="2905"/>
      <c r="AI513" s="2904"/>
      <c r="AJ513" s="2905"/>
      <c r="AK513" s="2905"/>
      <c r="AL513" s="2386"/>
      <c r="AM513" s="2221"/>
      <c r="AN513" s="2221"/>
      <c r="AO513" s="2221"/>
      <c r="AP513" s="2221"/>
      <c r="AQ513" s="2221"/>
      <c r="AR513" s="2221"/>
      <c r="AS513" s="2221"/>
      <c r="AT513" s="2221"/>
      <c r="AU513" s="2221"/>
      <c r="AV513" s="2221"/>
      <c r="AW513" s="2221"/>
      <c r="AX513" s="2221"/>
      <c r="AY513" s="2221"/>
      <c r="AZ513" s="2221"/>
      <c r="BA513" s="2221"/>
      <c r="BB513" s="2221"/>
      <c r="BC513" s="2221"/>
      <c r="BD513" s="2221"/>
      <c r="BE513" s="2221"/>
      <c r="BF513" s="2221"/>
      <c r="BG513" s="7564"/>
    </row>
    <row customHeight="1" ht="11.25">
      <c r="A514" s="1564" t="s">
        <v>989</v>
      </c>
      <c r="B514" s="1564"/>
      <c r="C514" s="1564"/>
      <c r="D514" s="1558"/>
      <c r="E514" s="1568"/>
      <c r="F514" s="2227"/>
      <c r="G514" s="2228"/>
      <c r="H514" s="2913" t="s">
        <v>109</v>
      </c>
      <c r="I514" s="2914"/>
      <c r="J514" s="2883"/>
      <c r="K514" s="2915"/>
      <c r="L514" s="2505"/>
      <c r="M514" s="2506"/>
      <c r="N514" s="2906"/>
      <c r="O514" s="2907"/>
      <c r="P514" s="2909"/>
      <c r="Q514" s="7566"/>
      <c r="R514" s="2911"/>
      <c r="S514" s="2912"/>
      <c r="T514" s="2911"/>
      <c r="U514" s="2911"/>
      <c r="V514" s="2911"/>
      <c r="W514" s="2911"/>
      <c r="X514" s="2911"/>
      <c r="Y514" s="2911"/>
      <c r="Z514" s="2226"/>
      <c r="AA514" s="2192">
        <v>1</v>
      </c>
      <c r="AB514" s="1577" t="s">
        <v>1035</v>
      </c>
      <c r="AC514" s="1567">
        <v>4168.90956</v>
      </c>
      <c r="AD514" s="1577" t="str">
        <f>AB514</f>
        <v>  Прочие собственные средства</v>
      </c>
      <c r="AE514" s="1567"/>
      <c r="AF514" s="2904"/>
      <c r="AG514" s="2905"/>
      <c r="AH514" s="2905"/>
      <c r="AI514" s="2904"/>
      <c r="AJ514" s="2905"/>
      <c r="AK514" s="2905"/>
      <c r="AL514" s="2386"/>
      <c r="AM514" s="2221"/>
      <c r="AN514" s="2221"/>
      <c r="AO514" s="2221"/>
      <c r="AP514" s="2221"/>
      <c r="AQ514" s="2221"/>
      <c r="AR514" s="2221"/>
      <c r="AS514" s="2221"/>
      <c r="AT514" s="2221"/>
      <c r="AU514" s="2221"/>
      <c r="AV514" s="2221"/>
      <c r="AW514" s="2221"/>
      <c r="AX514" s="2221"/>
      <c r="AY514" s="2221"/>
      <c r="AZ514" s="2221"/>
      <c r="BA514" s="2221"/>
      <c r="BB514" s="2221"/>
      <c r="BC514" s="2221"/>
      <c r="BD514" s="2221"/>
      <c r="BE514" s="2221"/>
      <c r="BF514" s="2221"/>
      <c r="BG514" s="7564"/>
    </row>
    <row customHeight="1" ht="11.25">
      <c r="A515" s="1564" t="s">
        <v>989</v>
      </c>
      <c r="B515" s="1564"/>
      <c r="C515" s="1564"/>
      <c r="D515" s="1558"/>
      <c r="E515" s="1568"/>
      <c r="F515" s="2227"/>
      <c r="G515" s="2228"/>
      <c r="H515" s="2913" t="s">
        <v>109</v>
      </c>
      <c r="I515" s="2914"/>
      <c r="J515" s="2883"/>
      <c r="K515" s="2915"/>
      <c r="L515" s="2505"/>
      <c r="M515" s="2506"/>
      <c r="N515" s="2906"/>
      <c r="O515" s="2907"/>
      <c r="P515" s="2910"/>
      <c r="Q515" s="7566"/>
      <c r="R515" s="2911"/>
      <c r="S515" s="2912"/>
      <c r="T515" s="2911"/>
      <c r="U515" s="2911"/>
      <c r="V515" s="2911"/>
      <c r="W515" s="2911"/>
      <c r="X515" s="2911"/>
      <c r="Y515" s="2911"/>
      <c r="Z515" s="1573"/>
      <c r="AA515" s="1574"/>
      <c r="AB515" s="1639" t="s">
        <v>1036</v>
      </c>
      <c r="AC515" s="1578"/>
      <c r="AD515" s="1578"/>
      <c r="AE515" s="1580"/>
      <c r="AF515" s="2904"/>
      <c r="AG515" s="2905"/>
      <c r="AH515" s="2905"/>
      <c r="AI515" s="2904"/>
      <c r="AJ515" s="2905"/>
      <c r="AK515" s="2905"/>
      <c r="AL515" s="2386"/>
      <c r="AM515" s="2221"/>
      <c r="AN515" s="2221"/>
      <c r="AO515" s="2221"/>
      <c r="AP515" s="2221"/>
      <c r="AQ515" s="2221"/>
      <c r="AR515" s="2221"/>
      <c r="AS515" s="2221"/>
      <c r="AT515" s="2221"/>
      <c r="AU515" s="2221"/>
      <c r="AV515" s="2221"/>
      <c r="AW515" s="2221"/>
      <c r="AX515" s="2221"/>
      <c r="AY515" s="2221"/>
      <c r="AZ515" s="2221"/>
      <c r="BA515" s="2221"/>
      <c r="BB515" s="2221"/>
      <c r="BC515" s="2221"/>
      <c r="BD515" s="2221"/>
      <c r="BE515" s="2221"/>
      <c r="BF515" s="2221"/>
      <c r="BG515" s="7564"/>
    </row>
    <row customHeight="1" ht="11.25">
      <c r="A516" s="1564" t="s">
        <v>989</v>
      </c>
      <c r="B516" s="1564"/>
      <c r="C516" s="1564"/>
      <c r="D516" s="1558"/>
      <c r="E516" s="1568"/>
      <c r="F516" s="2227"/>
      <c r="G516" s="2228"/>
      <c r="H516" s="2913" t="s">
        <v>109</v>
      </c>
      <c r="I516" s="2914"/>
      <c r="J516" s="2883"/>
      <c r="K516" s="2915"/>
      <c r="L516" s="2505"/>
      <c r="M516" s="2506"/>
      <c r="N516" s="1573"/>
      <c r="O516" s="1574"/>
      <c r="P516" s="1566" t="s">
        <v>1037</v>
      </c>
      <c r="Q516" s="1574"/>
      <c r="R516" s="1574"/>
      <c r="S516" s="1574"/>
      <c r="T516" s="1574"/>
      <c r="U516" s="1574"/>
      <c r="V516" s="1574"/>
      <c r="W516" s="1574"/>
      <c r="X516" s="1574"/>
      <c r="Y516" s="1574"/>
      <c r="Z516" s="1574"/>
      <c r="AA516" s="1574"/>
      <c r="AB516" s="1574"/>
      <c r="AC516" s="1574"/>
      <c r="AD516" s="1574"/>
      <c r="AE516" s="1581"/>
      <c r="AF516" s="2904"/>
      <c r="AG516" s="2905"/>
      <c r="AH516" s="2905"/>
      <c r="AI516" s="2904"/>
      <c r="AJ516" s="2905"/>
      <c r="AK516" s="2905"/>
      <c r="AL516" s="2386"/>
      <c r="AM516" s="2221"/>
      <c r="AN516" s="2221"/>
      <c r="AO516" s="2221"/>
      <c r="AP516" s="2221"/>
      <c r="AQ516" s="2221"/>
      <c r="AR516" s="2221"/>
      <c r="AS516" s="2221"/>
      <c r="AT516" s="2221"/>
      <c r="AU516" s="2221"/>
      <c r="AV516" s="2221"/>
      <c r="AW516" s="2221"/>
      <c r="AX516" s="2221"/>
      <c r="AY516" s="2221"/>
      <c r="AZ516" s="2221"/>
      <c r="BA516" s="2221"/>
      <c r="BB516" s="2221"/>
      <c r="BC516" s="2221"/>
      <c r="BD516" s="2221"/>
      <c r="BE516" s="2221"/>
      <c r="BF516" s="2221"/>
      <c r="BG516" s="7564"/>
    </row>
    <row customHeight="1" ht="12">
      <c r="A517" s="1564" t="s">
        <v>989</v>
      </c>
      <c r="B517" s="1564"/>
      <c r="C517" s="1564"/>
      <c r="D517" s="1558"/>
      <c r="E517" s="1568"/>
      <c r="F517" s="2935"/>
      <c r="G517" s="1588"/>
      <c r="H517" s="1588"/>
      <c r="I517" s="2933" t="s">
        <v>1156</v>
      </c>
      <c r="J517" s="2933"/>
      <c r="K517" s="2933"/>
      <c r="L517" s="1571"/>
      <c r="M517" s="1571"/>
      <c r="N517" s="1572"/>
      <c r="O517" s="1572"/>
      <c r="P517" s="1572"/>
      <c r="Q517" s="1572"/>
      <c r="R517" s="1572"/>
      <c r="S517" s="1572"/>
      <c r="T517" s="1572"/>
      <c r="U517" s="1572"/>
      <c r="V517" s="1572"/>
      <c r="W517" s="1572"/>
      <c r="X517" s="1572"/>
      <c r="Y517" s="1572"/>
      <c r="Z517" s="1572"/>
      <c r="AA517" s="1572"/>
      <c r="AB517" s="1572"/>
      <c r="AC517" s="1572"/>
      <c r="AD517" s="1572"/>
      <c r="AE517" s="1572"/>
      <c r="AF517" s="1572"/>
      <c r="AG517" s="1571"/>
      <c r="AH517" s="1571"/>
      <c r="AI517" s="1572"/>
      <c r="AJ517" s="1571"/>
      <c r="AK517" s="1572"/>
      <c r="AL517" s="2386"/>
      <c r="AM517" s="2221"/>
      <c r="AN517" s="2221"/>
      <c r="AO517" s="2221"/>
      <c r="AP517" s="2221"/>
      <c r="AQ517" s="2221"/>
      <c r="AR517" s="2221"/>
      <c r="AS517" s="2221"/>
      <c r="AT517" s="2221"/>
      <c r="AU517" s="2221"/>
      <c r="AV517" s="2221"/>
      <c r="AW517" s="2221"/>
      <c r="AX517" s="2221"/>
      <c r="AY517" s="2221"/>
      <c r="AZ517" s="2221"/>
      <c r="BA517" s="2221"/>
      <c r="BB517" s="2221"/>
      <c r="BC517" s="2221"/>
      <c r="BD517" s="2221"/>
      <c r="BE517" s="2221"/>
      <c r="BF517" s="2221"/>
      <c r="BG517" s="4633"/>
    </row>
    <row customHeight="1" ht="0.75">
      <c r="A518" s="1564" t="s">
        <v>989</v>
      </c>
      <c r="B518" s="1564"/>
      <c r="C518" s="1564"/>
      <c r="D518" s="1558"/>
      <c r="E518" s="1568"/>
      <c r="F518" s="2934">
        <v>2028</v>
      </c>
      <c r="G518" s="2913"/>
      <c r="H518" s="2938" t="s">
        <v>371</v>
      </c>
      <c r="I518" s="2939"/>
      <c r="J518" s="2940"/>
      <c r="K518" s="2940"/>
      <c r="L518" s="2932"/>
      <c r="M518" s="2666"/>
      <c r="N518" s="2434"/>
      <c r="O518" s="2433"/>
      <c r="P518" s="2434"/>
      <c r="Q518" s="2434"/>
      <c r="R518" s="2434"/>
      <c r="S518" s="2434"/>
      <c r="T518" s="2434"/>
      <c r="U518" s="2434"/>
      <c r="V518" s="2434"/>
      <c r="W518" s="2434"/>
      <c r="X518" s="2434"/>
      <c r="Y518" s="2434"/>
      <c r="Z518" s="2434"/>
      <c r="AA518" s="2434"/>
      <c r="AB518" s="2434"/>
      <c r="AC518" s="2434"/>
      <c r="AD518" s="2434"/>
      <c r="AE518" s="2434"/>
      <c r="AF518" s="2936"/>
      <c r="AG518" s="2932"/>
      <c r="AH518" s="2932"/>
      <c r="AI518" s="2936"/>
      <c r="AJ518" s="2932"/>
      <c r="AK518" s="2932"/>
      <c r="AL518" s="2386"/>
      <c r="AM518" s="2221"/>
      <c r="AN518" s="2221"/>
      <c r="AO518" s="2221"/>
      <c r="AP518" s="2221"/>
      <c r="AQ518" s="2221"/>
      <c r="AR518" s="2221"/>
      <c r="AS518" s="2221"/>
      <c r="AT518" s="2221"/>
      <c r="AU518" s="2221"/>
      <c r="AV518" s="2221"/>
      <c r="AW518" s="2221"/>
      <c r="AX518" s="2221"/>
      <c r="AY518" s="2221"/>
      <c r="AZ518" s="2221"/>
      <c r="BA518" s="2221"/>
      <c r="BB518" s="2221"/>
      <c r="BC518" s="2221"/>
      <c r="BD518" s="2221"/>
      <c r="BE518" s="2221"/>
      <c r="BF518" s="2221"/>
      <c r="BG518" s="4633"/>
    </row>
    <row customHeight="1" ht="0.75">
      <c r="A519" s="1564" t="s">
        <v>989</v>
      </c>
      <c r="B519" s="1564"/>
      <c r="C519" s="1564"/>
      <c r="D519" s="1558"/>
      <c r="E519" s="1568"/>
      <c r="F519" s="2934"/>
      <c r="G519" s="2913"/>
      <c r="H519" s="2938"/>
      <c r="I519" s="2939"/>
      <c r="J519" s="2940"/>
      <c r="K519" s="2940"/>
      <c r="L519" s="2932"/>
      <c r="M519" s="2666"/>
      <c r="N519" s="2941"/>
      <c r="O519" s="2942"/>
      <c r="P519" s="2986"/>
      <c r="Q519" s="2937"/>
      <c r="R519" s="2937"/>
      <c r="S519" s="2937"/>
      <c r="T519" s="2937"/>
      <c r="U519" s="2937"/>
      <c r="V519" s="2937"/>
      <c r="W519" s="2937"/>
      <c r="X519" s="2937"/>
      <c r="Y519" s="2937"/>
      <c r="Z519" s="2435"/>
      <c r="AA519" s="2436"/>
      <c r="AB519" s="2436"/>
      <c r="AC519" s="2437"/>
      <c r="AD519" s="2437"/>
      <c r="AE519" s="2438"/>
      <c r="AF519" s="2936"/>
      <c r="AG519" s="2932"/>
      <c r="AH519" s="2932"/>
      <c r="AI519" s="2936"/>
      <c r="AJ519" s="2932"/>
      <c r="AK519" s="2932"/>
      <c r="AL519" s="2386"/>
      <c r="AM519" s="2221"/>
      <c r="AN519" s="2221"/>
      <c r="AO519" s="2221"/>
      <c r="AP519" s="2221"/>
      <c r="AQ519" s="2221"/>
      <c r="AR519" s="2221"/>
      <c r="AS519" s="2221"/>
      <c r="AT519" s="2221"/>
      <c r="AU519" s="2221"/>
      <c r="AV519" s="2221"/>
      <c r="AW519" s="2221"/>
      <c r="AX519" s="2221"/>
      <c r="AY519" s="2221"/>
      <c r="AZ519" s="2221"/>
      <c r="BA519" s="2221"/>
      <c r="BB519" s="2221"/>
      <c r="BC519" s="2221"/>
      <c r="BD519" s="2221"/>
      <c r="BE519" s="2221"/>
      <c r="BF519" s="2221"/>
      <c r="BG519" s="4633"/>
    </row>
    <row customHeight="1" ht="0.75">
      <c r="A520" s="1564" t="s">
        <v>989</v>
      </c>
      <c r="B520" s="1564"/>
      <c r="C520" s="1564"/>
      <c r="D520" s="1558"/>
      <c r="E520" s="1568"/>
      <c r="F520" s="2934"/>
      <c r="G520" s="2913"/>
      <c r="H520" s="2938"/>
      <c r="I520" s="2939"/>
      <c r="J520" s="2940"/>
      <c r="K520" s="2940"/>
      <c r="L520" s="2932"/>
      <c r="M520" s="2666"/>
      <c r="N520" s="2941"/>
      <c r="O520" s="2942"/>
      <c r="P520" s="2987"/>
      <c r="Q520" s="2937"/>
      <c r="R520" s="2937"/>
      <c r="S520" s="2937"/>
      <c r="T520" s="2937"/>
      <c r="U520" s="2937"/>
      <c r="V520" s="2937"/>
      <c r="W520" s="2937"/>
      <c r="X520" s="2937"/>
      <c r="Y520" s="2937"/>
      <c r="Z520" s="2439"/>
      <c r="AA520" s="2440"/>
      <c r="AB520" s="2441"/>
      <c r="AC520" s="2442"/>
      <c r="AD520" s="2441"/>
      <c r="AE520" s="2442"/>
      <c r="AF520" s="2936"/>
      <c r="AG520" s="2932"/>
      <c r="AH520" s="2932"/>
      <c r="AI520" s="2936"/>
      <c r="AJ520" s="2932"/>
      <c r="AK520" s="2932"/>
      <c r="AL520" s="2386"/>
      <c r="AM520" s="2221"/>
      <c r="AN520" s="2221"/>
      <c r="AO520" s="2221"/>
      <c r="AP520" s="2221"/>
      <c r="AQ520" s="2221"/>
      <c r="AR520" s="2221"/>
      <c r="AS520" s="2221"/>
      <c r="AT520" s="2221"/>
      <c r="AU520" s="2221"/>
      <c r="AV520" s="2221"/>
      <c r="AW520" s="2221"/>
      <c r="AX520" s="2221"/>
      <c r="AY520" s="2221"/>
      <c r="AZ520" s="2221"/>
      <c r="BA520" s="2221"/>
      <c r="BB520" s="2221"/>
      <c r="BC520" s="2221"/>
      <c r="BD520" s="2221"/>
      <c r="BE520" s="2221"/>
      <c r="BF520" s="2221"/>
      <c r="BG520" s="4633"/>
    </row>
    <row customHeight="1" ht="0.75">
      <c r="A521" s="1564" t="s">
        <v>989</v>
      </c>
      <c r="B521" s="1564"/>
      <c r="C521" s="1564"/>
      <c r="D521" s="1558"/>
      <c r="E521" s="1568"/>
      <c r="F521" s="2934"/>
      <c r="G521" s="2913"/>
      <c r="H521" s="2938"/>
      <c r="I521" s="2939"/>
      <c r="J521" s="2940"/>
      <c r="K521" s="2940"/>
      <c r="L521" s="2932"/>
      <c r="M521" s="2666"/>
      <c r="N521" s="2941"/>
      <c r="O521" s="2942"/>
      <c r="P521" s="2988"/>
      <c r="Q521" s="2937"/>
      <c r="R521" s="2937"/>
      <c r="S521" s="2937"/>
      <c r="T521" s="2937"/>
      <c r="U521" s="2937"/>
      <c r="V521" s="2937"/>
      <c r="W521" s="2937"/>
      <c r="X521" s="2937"/>
      <c r="Y521" s="2937"/>
      <c r="Z521" s="2435"/>
      <c r="AA521" s="2436"/>
      <c r="AB521" s="2443"/>
      <c r="AC521" s="2437"/>
      <c r="AD521" s="2437"/>
      <c r="AE521" s="2444"/>
      <c r="AF521" s="2936"/>
      <c r="AG521" s="2932"/>
      <c r="AH521" s="2932"/>
      <c r="AI521" s="2936"/>
      <c r="AJ521" s="2932"/>
      <c r="AK521" s="2932"/>
      <c r="AL521" s="2386"/>
      <c r="AM521" s="2221"/>
      <c r="AN521" s="2221"/>
      <c r="AO521" s="2221"/>
      <c r="AP521" s="2221"/>
      <c r="AQ521" s="2221"/>
      <c r="AR521" s="2221"/>
      <c r="AS521" s="2221"/>
      <c r="AT521" s="2221"/>
      <c r="AU521" s="2221"/>
      <c r="AV521" s="2221"/>
      <c r="AW521" s="2221"/>
      <c r="AX521" s="2221"/>
      <c r="AY521" s="2221"/>
      <c r="AZ521" s="2221"/>
      <c r="BA521" s="2221"/>
      <c r="BB521" s="2221"/>
      <c r="BC521" s="2221"/>
      <c r="BD521" s="2221"/>
      <c r="BE521" s="2221"/>
      <c r="BF521" s="2221"/>
      <c r="BG521" s="4633"/>
    </row>
    <row customHeight="1" ht="0.75">
      <c r="A522" s="1564" t="s">
        <v>989</v>
      </c>
      <c r="B522" s="1564"/>
      <c r="C522" s="1564"/>
      <c r="D522" s="1558"/>
      <c r="E522" s="1568"/>
      <c r="F522" s="2934"/>
      <c r="G522" s="2913"/>
      <c r="H522" s="2938"/>
      <c r="I522" s="2939"/>
      <c r="J522" s="2940"/>
      <c r="K522" s="2940"/>
      <c r="L522" s="2932"/>
      <c r="M522" s="2666"/>
      <c r="N522" s="2436"/>
      <c r="O522" s="2436"/>
      <c r="P522" s="2443"/>
      <c r="Q522" s="2436"/>
      <c r="R522" s="2436"/>
      <c r="S522" s="2436"/>
      <c r="T522" s="2436"/>
      <c r="U522" s="2436"/>
      <c r="V522" s="2436"/>
      <c r="W522" s="2436"/>
      <c r="X522" s="2436"/>
      <c r="Y522" s="2436"/>
      <c r="Z522" s="2436"/>
      <c r="AA522" s="2436"/>
      <c r="AB522" s="2436"/>
      <c r="AC522" s="2436"/>
      <c r="AD522" s="2436"/>
      <c r="AE522" s="2445"/>
      <c r="AF522" s="2936"/>
      <c r="AG522" s="2932"/>
      <c r="AH522" s="2932"/>
      <c r="AI522" s="2936"/>
      <c r="AJ522" s="2932"/>
      <c r="AK522" s="2932"/>
      <c r="AL522" s="2386"/>
      <c r="AM522" s="2221"/>
      <c r="AN522" s="2221"/>
      <c r="AO522" s="2221"/>
      <c r="AP522" s="2221"/>
      <c r="AQ522" s="2221"/>
      <c r="AR522" s="2221"/>
      <c r="AS522" s="2221"/>
      <c r="AT522" s="2221"/>
      <c r="AU522" s="2221"/>
      <c r="AV522" s="2221"/>
      <c r="AW522" s="2221"/>
      <c r="AX522" s="2221"/>
      <c r="AY522" s="2221"/>
      <c r="AZ522" s="2221"/>
      <c r="BA522" s="2221"/>
      <c r="BB522" s="2221"/>
      <c r="BC522" s="2221"/>
      <c r="BD522" s="2221"/>
      <c r="BE522" s="2221"/>
      <c r="BF522" s="2221"/>
      <c r="BG522" s="4633"/>
    </row>
    <row customHeight="1" ht="11.25">
      <c r="A523" s="1564" t="s">
        <v>989</v>
      </c>
      <c r="B523" s="1564" t="s">
        <v>1021</v>
      </c>
      <c r="C523" s="1564"/>
      <c r="D523" s="1558"/>
      <c r="E523" s="1568"/>
      <c r="F523" s="2227"/>
      <c r="G523" s="4617" t="s">
        <v>684</v>
      </c>
      <c r="H523" s="2913" t="s">
        <v>106</v>
      </c>
      <c r="I523" s="2914" t="s">
        <v>1022</v>
      </c>
      <c r="J523" s="2883" t="s">
        <v>1038</v>
      </c>
      <c r="K523" s="2915" t="s">
        <v>1039</v>
      </c>
      <c r="L523" s="2505" t="s">
        <v>19</v>
      </c>
      <c r="M523" s="2506"/>
      <c r="N523" s="2384"/>
      <c r="O523" s="1575" t="s">
        <v>371</v>
      </c>
      <c r="P523" s="1576"/>
      <c r="Q523" s="1576"/>
      <c r="R523" s="1576"/>
      <c r="S523" s="1576"/>
      <c r="T523" s="1576"/>
      <c r="U523" s="1576"/>
      <c r="V523" s="1576"/>
      <c r="W523" s="1576"/>
      <c r="X523" s="1576"/>
      <c r="Y523" s="1576"/>
      <c r="Z523" s="1576"/>
      <c r="AA523" s="1576"/>
      <c r="AB523" s="1576"/>
      <c r="AC523" s="1576"/>
      <c r="AD523" s="1576"/>
      <c r="AE523" s="1576"/>
      <c r="AF523" s="2904">
        <v>5</v>
      </c>
      <c r="AG523" s="2905" t="s">
        <v>1025</v>
      </c>
      <c r="AH523" s="2905" t="s">
        <v>1040</v>
      </c>
      <c r="AI523" s="2904"/>
      <c r="AJ523" s="2905"/>
      <c r="AK523" s="2905"/>
      <c r="AL523" s="2386"/>
      <c r="AM523" s="2221"/>
      <c r="AN523" s="2221"/>
      <c r="AO523" s="2221"/>
      <c r="AP523" s="2221"/>
      <c r="AQ523" s="2221"/>
      <c r="AR523" s="2221"/>
      <c r="AS523" s="2221"/>
      <c r="AT523" s="2221"/>
      <c r="AU523" s="2221"/>
      <c r="AV523" s="2221"/>
      <c r="AW523" s="2221"/>
      <c r="AX523" s="2221"/>
      <c r="AY523" s="2221"/>
      <c r="AZ523" s="2221"/>
      <c r="BA523" s="2221"/>
      <c r="BB523" s="2221"/>
      <c r="BC523" s="2221"/>
      <c r="BD523" s="2221"/>
      <c r="BE523" s="2221"/>
      <c r="BF523" s="2221"/>
      <c r="BG523" s="4633"/>
    </row>
    <row customHeight="1" ht="11.25">
      <c r="A524" s="1564" t="s">
        <v>989</v>
      </c>
      <c r="B524" s="1564"/>
      <c r="C524" s="1564"/>
      <c r="D524" s="1558"/>
      <c r="E524" s="1568"/>
      <c r="F524" s="2227"/>
      <c r="G524" s="2228"/>
      <c r="H524" s="2913" t="s">
        <v>371</v>
      </c>
      <c r="I524" s="2914"/>
      <c r="J524" s="2883"/>
      <c r="K524" s="2915"/>
      <c r="L524" s="2505"/>
      <c r="M524" s="2506"/>
      <c r="N524" s="2906"/>
      <c r="O524" s="2907">
        <v>1</v>
      </c>
      <c r="P524" s="2908" t="s">
        <v>65</v>
      </c>
      <c r="Q524" s="7566" t="s">
        <v>1027</v>
      </c>
      <c r="R524" s="7567" t="s">
        <v>1028</v>
      </c>
      <c r="S524" s="7567" t="s">
        <v>1029</v>
      </c>
      <c r="T524" s="7567" t="s">
        <v>1029</v>
      </c>
      <c r="U524" s="7567" t="s">
        <v>1030</v>
      </c>
      <c r="V524" s="7567" t="s">
        <v>1031</v>
      </c>
      <c r="W524" s="7567" t="s">
        <v>1032</v>
      </c>
      <c r="X524" s="7567" t="s">
        <v>1033</v>
      </c>
      <c r="Y524" s="7567" t="s">
        <v>1034</v>
      </c>
      <c r="Z524" s="1573"/>
      <c r="AA524" s="1574"/>
      <c r="AB524" s="1574"/>
      <c r="AC524" s="1578"/>
      <c r="AD524" s="1578"/>
      <c r="AE524" s="1579"/>
      <c r="AF524" s="2904"/>
      <c r="AG524" s="2905"/>
      <c r="AH524" s="2905"/>
      <c r="AI524" s="2904"/>
      <c r="AJ524" s="2905"/>
      <c r="AK524" s="2905"/>
      <c r="AL524" s="2386"/>
      <c r="AM524" s="2221"/>
      <c r="AN524" s="2221"/>
      <c r="AO524" s="2221"/>
      <c r="AP524" s="2221"/>
      <c r="AQ524" s="2221"/>
      <c r="AR524" s="2221"/>
      <c r="AS524" s="2221"/>
      <c r="AT524" s="2221"/>
      <c r="AU524" s="2221"/>
      <c r="AV524" s="2221"/>
      <c r="AW524" s="2221"/>
      <c r="AX524" s="2221"/>
      <c r="AY524" s="2221"/>
      <c r="AZ524" s="2221"/>
      <c r="BA524" s="2221"/>
      <c r="BB524" s="2221"/>
      <c r="BC524" s="2221"/>
      <c r="BD524" s="2221"/>
      <c r="BE524" s="2221"/>
      <c r="BF524" s="2221"/>
      <c r="BG524" s="4633"/>
    </row>
    <row customHeight="1" ht="11.25">
      <c r="A525" s="1564" t="s">
        <v>989</v>
      </c>
      <c r="B525" s="1564"/>
      <c r="C525" s="1564"/>
      <c r="D525" s="1558"/>
      <c r="E525" s="1568"/>
      <c r="F525" s="2227"/>
      <c r="G525" s="2228"/>
      <c r="H525" s="2913" t="s">
        <v>371</v>
      </c>
      <c r="I525" s="2914"/>
      <c r="J525" s="2883"/>
      <c r="K525" s="2915"/>
      <c r="L525" s="2505"/>
      <c r="M525" s="2506"/>
      <c r="N525" s="2906"/>
      <c r="O525" s="2907"/>
      <c r="P525" s="2909"/>
      <c r="Q525" s="7566"/>
      <c r="R525" s="2911"/>
      <c r="S525" s="2912"/>
      <c r="T525" s="2911"/>
      <c r="U525" s="2911"/>
      <c r="V525" s="2911"/>
      <c r="W525" s="2911"/>
      <c r="X525" s="2911"/>
      <c r="Y525" s="2911"/>
      <c r="Z525" s="2226"/>
      <c r="AA525" s="2192">
        <v>1</v>
      </c>
      <c r="AB525" s="1577" t="s">
        <v>1035</v>
      </c>
      <c r="AC525" s="1567">
        <v>55812</v>
      </c>
      <c r="AD525" s="1577" t="str">
        <f>AB525</f>
        <v>  Прочие собственные средства</v>
      </c>
      <c r="AE525" s="1567"/>
      <c r="AF525" s="2904"/>
      <c r="AG525" s="2905"/>
      <c r="AH525" s="2905"/>
      <c r="AI525" s="2904"/>
      <c r="AJ525" s="2905"/>
      <c r="AK525" s="2905"/>
      <c r="AL525" s="2386"/>
      <c r="AM525" s="2221"/>
      <c r="AN525" s="2221"/>
      <c r="AO525" s="2221"/>
      <c r="AP525" s="2221"/>
      <c r="AQ525" s="2221"/>
      <c r="AR525" s="2221"/>
      <c r="AS525" s="2221"/>
      <c r="AT525" s="2221"/>
      <c r="AU525" s="2221"/>
      <c r="AV525" s="2221"/>
      <c r="AW525" s="2221"/>
      <c r="AX525" s="2221"/>
      <c r="AY525" s="2221"/>
      <c r="AZ525" s="2221"/>
      <c r="BA525" s="2221"/>
      <c r="BB525" s="2221"/>
      <c r="BC525" s="2221"/>
      <c r="BD525" s="2221"/>
      <c r="BE525" s="2221"/>
      <c r="BF525" s="2221"/>
      <c r="BG525" s="4633"/>
    </row>
    <row customHeight="1" ht="11.25">
      <c r="A526" s="1564" t="s">
        <v>989</v>
      </c>
      <c r="B526" s="1564"/>
      <c r="C526" s="1564"/>
      <c r="D526" s="1558"/>
      <c r="E526" s="1568"/>
      <c r="F526" s="2227"/>
      <c r="G526" s="2228"/>
      <c r="H526" s="2913" t="s">
        <v>371</v>
      </c>
      <c r="I526" s="2914"/>
      <c r="J526" s="2883"/>
      <c r="K526" s="2915"/>
      <c r="L526" s="2505"/>
      <c r="M526" s="2506"/>
      <c r="N526" s="2906"/>
      <c r="O526" s="2907"/>
      <c r="P526" s="2910"/>
      <c r="Q526" s="7566"/>
      <c r="R526" s="2911"/>
      <c r="S526" s="2912"/>
      <c r="T526" s="2911"/>
      <c r="U526" s="2911"/>
      <c r="V526" s="2911"/>
      <c r="W526" s="2911"/>
      <c r="X526" s="2911"/>
      <c r="Y526" s="2911"/>
      <c r="Z526" s="1573"/>
      <c r="AA526" s="1574"/>
      <c r="AB526" s="1639" t="s">
        <v>1036</v>
      </c>
      <c r="AC526" s="1578"/>
      <c r="AD526" s="1578"/>
      <c r="AE526" s="1580"/>
      <c r="AF526" s="2904"/>
      <c r="AG526" s="2905"/>
      <c r="AH526" s="2905"/>
      <c r="AI526" s="2904"/>
      <c r="AJ526" s="2905"/>
      <c r="AK526" s="2905"/>
      <c r="AL526" s="2386"/>
      <c r="AM526" s="2221"/>
      <c r="AN526" s="2221"/>
      <c r="AO526" s="2221"/>
      <c r="AP526" s="2221"/>
      <c r="AQ526" s="2221"/>
      <c r="AR526" s="2221"/>
      <c r="AS526" s="2221"/>
      <c r="AT526" s="2221"/>
      <c r="AU526" s="2221"/>
      <c r="AV526" s="2221"/>
      <c r="AW526" s="2221"/>
      <c r="AX526" s="2221"/>
      <c r="AY526" s="2221"/>
      <c r="AZ526" s="2221"/>
      <c r="BA526" s="2221"/>
      <c r="BB526" s="2221"/>
      <c r="BC526" s="2221"/>
      <c r="BD526" s="2221"/>
      <c r="BE526" s="2221"/>
      <c r="BF526" s="2221"/>
      <c r="BG526" s="4633"/>
    </row>
    <row customHeight="1" ht="11.25">
      <c r="A527" s="1564" t="s">
        <v>989</v>
      </c>
      <c r="B527" s="1564"/>
      <c r="C527" s="1564"/>
      <c r="D527" s="1558"/>
      <c r="E527" s="1568"/>
      <c r="F527" s="2227"/>
      <c r="G527" s="2228"/>
      <c r="H527" s="2913" t="s">
        <v>371</v>
      </c>
      <c r="I527" s="2914"/>
      <c r="J527" s="2883"/>
      <c r="K527" s="2915"/>
      <c r="L527" s="2505"/>
      <c r="M527" s="2506"/>
      <c r="N527" s="1573"/>
      <c r="O527" s="1574"/>
      <c r="P527" s="1566" t="s">
        <v>1037</v>
      </c>
      <c r="Q527" s="1574"/>
      <c r="R527" s="1574"/>
      <c r="S527" s="1574"/>
      <c r="T527" s="1574"/>
      <c r="U527" s="1574"/>
      <c r="V527" s="1574"/>
      <c r="W527" s="1574"/>
      <c r="X527" s="1574"/>
      <c r="Y527" s="1574"/>
      <c r="Z527" s="1574"/>
      <c r="AA527" s="1574"/>
      <c r="AB527" s="1574"/>
      <c r="AC527" s="1574"/>
      <c r="AD527" s="1574"/>
      <c r="AE527" s="1581"/>
      <c r="AF527" s="2904"/>
      <c r="AG527" s="2905"/>
      <c r="AH527" s="2905"/>
      <c r="AI527" s="2904"/>
      <c r="AJ527" s="2905"/>
      <c r="AK527" s="2905"/>
      <c r="AL527" s="2386"/>
      <c r="AM527" s="2221"/>
      <c r="AN527" s="2221"/>
      <c r="AO527" s="2221"/>
      <c r="AP527" s="2221"/>
      <c r="AQ527" s="2221"/>
      <c r="AR527" s="2221"/>
      <c r="AS527" s="2221"/>
      <c r="AT527" s="2221"/>
      <c r="AU527" s="2221"/>
      <c r="AV527" s="2221"/>
      <c r="AW527" s="2221"/>
      <c r="AX527" s="2221"/>
      <c r="AY527" s="2221"/>
      <c r="AZ527" s="2221"/>
      <c r="BA527" s="2221"/>
      <c r="BB527" s="2221"/>
      <c r="BC527" s="2221"/>
      <c r="BD527" s="2221"/>
      <c r="BE527" s="2221"/>
      <c r="BF527" s="2221"/>
      <c r="BG527" s="4633"/>
    </row>
    <row customHeight="1" ht="11.25">
      <c r="A528" s="1564" t="s">
        <v>989</v>
      </c>
      <c r="B528" s="1564" t="s">
        <v>1021</v>
      </c>
      <c r="C528" s="1564"/>
      <c r="D528" s="1558"/>
      <c r="E528" s="1568"/>
      <c r="F528" s="2227"/>
      <c r="G528" s="4617" t="s">
        <v>684</v>
      </c>
      <c r="H528" s="2913" t="s">
        <v>107</v>
      </c>
      <c r="I528" s="2914" t="s">
        <v>1022</v>
      </c>
      <c r="J528" s="2883" t="s">
        <v>1038</v>
      </c>
      <c r="K528" s="2915" t="s">
        <v>1157</v>
      </c>
      <c r="L528" s="2505" t="s">
        <v>19</v>
      </c>
      <c r="M528" s="2506"/>
      <c r="N528" s="2384"/>
      <c r="O528" s="1575" t="s">
        <v>371</v>
      </c>
      <c r="P528" s="1576"/>
      <c r="Q528" s="1576"/>
      <c r="R528" s="1576"/>
      <c r="S528" s="1576"/>
      <c r="T528" s="1576"/>
      <c r="U528" s="1576"/>
      <c r="V528" s="1576"/>
      <c r="W528" s="1576"/>
      <c r="X528" s="1576"/>
      <c r="Y528" s="1576"/>
      <c r="Z528" s="1576"/>
      <c r="AA528" s="1576"/>
      <c r="AB528" s="1576"/>
      <c r="AC528" s="1576"/>
      <c r="AD528" s="1576"/>
      <c r="AE528" s="1576"/>
      <c r="AF528" s="2904">
        <v>5</v>
      </c>
      <c r="AG528" s="2905" t="s">
        <v>1025</v>
      </c>
      <c r="AH528" s="2905" t="s">
        <v>1158</v>
      </c>
      <c r="AI528" s="2904"/>
      <c r="AJ528" s="2905"/>
      <c r="AK528" s="2905"/>
      <c r="AL528" s="2386"/>
      <c r="AM528" s="2221"/>
      <c r="AN528" s="2221"/>
      <c r="AO528" s="2221"/>
      <c r="AP528" s="2221"/>
      <c r="AQ528" s="2221"/>
      <c r="AR528" s="2221"/>
      <c r="AS528" s="2221"/>
      <c r="AT528" s="2221"/>
      <c r="AU528" s="2221"/>
      <c r="AV528" s="2221"/>
      <c r="AW528" s="2221"/>
      <c r="AX528" s="2221"/>
      <c r="AY528" s="2221"/>
      <c r="AZ528" s="2221"/>
      <c r="BA528" s="2221"/>
      <c r="BB528" s="2221"/>
      <c r="BC528" s="2221"/>
      <c r="BD528" s="2221"/>
      <c r="BE528" s="2221"/>
      <c r="BF528" s="2221"/>
      <c r="BG528" s="4633"/>
    </row>
    <row customHeight="1" ht="11.25">
      <c r="A529" s="1564" t="s">
        <v>989</v>
      </c>
      <c r="B529" s="1564"/>
      <c r="C529" s="1564"/>
      <c r="D529" s="1558"/>
      <c r="E529" s="1568"/>
      <c r="F529" s="2227"/>
      <c r="G529" s="2228"/>
      <c r="H529" s="2913" t="s">
        <v>106</v>
      </c>
      <c r="I529" s="2914"/>
      <c r="J529" s="2883"/>
      <c r="K529" s="2915"/>
      <c r="L529" s="2505"/>
      <c r="M529" s="2506"/>
      <c r="N529" s="2906"/>
      <c r="O529" s="2907">
        <v>1</v>
      </c>
      <c r="P529" s="2908" t="s">
        <v>65</v>
      </c>
      <c r="Q529" s="7566" t="s">
        <v>1027</v>
      </c>
      <c r="R529" s="7567" t="s">
        <v>1028</v>
      </c>
      <c r="S529" s="7567" t="s">
        <v>1029</v>
      </c>
      <c r="T529" s="7567" t="s">
        <v>1029</v>
      </c>
      <c r="U529" s="7567" t="s">
        <v>1030</v>
      </c>
      <c r="V529" s="7567" t="s">
        <v>1031</v>
      </c>
      <c r="W529" s="7567" t="s">
        <v>1032</v>
      </c>
      <c r="X529" s="7567" t="s">
        <v>1033</v>
      </c>
      <c r="Y529" s="7567" t="s">
        <v>1034</v>
      </c>
      <c r="Z529" s="1573"/>
      <c r="AA529" s="1574"/>
      <c r="AB529" s="1574"/>
      <c r="AC529" s="1578"/>
      <c r="AD529" s="1578"/>
      <c r="AE529" s="1579"/>
      <c r="AF529" s="2904"/>
      <c r="AG529" s="2905"/>
      <c r="AH529" s="2905"/>
      <c r="AI529" s="2904"/>
      <c r="AJ529" s="2905"/>
      <c r="AK529" s="2905"/>
      <c r="AL529" s="2386"/>
      <c r="AM529" s="2221"/>
      <c r="AN529" s="2221"/>
      <c r="AO529" s="2221"/>
      <c r="AP529" s="2221"/>
      <c r="AQ529" s="2221"/>
      <c r="AR529" s="2221"/>
      <c r="AS529" s="2221"/>
      <c r="AT529" s="2221"/>
      <c r="AU529" s="2221"/>
      <c r="AV529" s="2221"/>
      <c r="AW529" s="2221"/>
      <c r="AX529" s="2221"/>
      <c r="AY529" s="2221"/>
      <c r="AZ529" s="2221"/>
      <c r="BA529" s="2221"/>
      <c r="BB529" s="2221"/>
      <c r="BC529" s="2221"/>
      <c r="BD529" s="2221"/>
      <c r="BE529" s="2221"/>
      <c r="BF529" s="2221"/>
      <c r="BG529" s="4633"/>
    </row>
    <row customHeight="1" ht="11.25">
      <c r="A530" s="1564" t="s">
        <v>989</v>
      </c>
      <c r="B530" s="1564"/>
      <c r="C530" s="1564"/>
      <c r="D530" s="1558"/>
      <c r="E530" s="1568"/>
      <c r="F530" s="2227"/>
      <c r="G530" s="2228"/>
      <c r="H530" s="2913" t="s">
        <v>106</v>
      </c>
      <c r="I530" s="2914"/>
      <c r="J530" s="2883"/>
      <c r="K530" s="2915"/>
      <c r="L530" s="2505"/>
      <c r="M530" s="2506"/>
      <c r="N530" s="2906"/>
      <c r="O530" s="2907"/>
      <c r="P530" s="2909"/>
      <c r="Q530" s="7566"/>
      <c r="R530" s="2911"/>
      <c r="S530" s="2912"/>
      <c r="T530" s="2911"/>
      <c r="U530" s="2911"/>
      <c r="V530" s="2911"/>
      <c r="W530" s="2911"/>
      <c r="X530" s="2911"/>
      <c r="Y530" s="2911"/>
      <c r="Z530" s="2226"/>
      <c r="AA530" s="2192">
        <v>1</v>
      </c>
      <c r="AB530" s="1577" t="s">
        <v>1035</v>
      </c>
      <c r="AC530" s="1567">
        <v>37796.4</v>
      </c>
      <c r="AD530" s="1577" t="str">
        <f>AB530</f>
        <v>  Прочие собственные средства</v>
      </c>
      <c r="AE530" s="1567"/>
      <c r="AF530" s="2904"/>
      <c r="AG530" s="2905"/>
      <c r="AH530" s="2905"/>
      <c r="AI530" s="2904"/>
      <c r="AJ530" s="2905"/>
      <c r="AK530" s="2905"/>
      <c r="AL530" s="2386"/>
      <c r="AM530" s="2221"/>
      <c r="AN530" s="2221"/>
      <c r="AO530" s="2221"/>
      <c r="AP530" s="2221"/>
      <c r="AQ530" s="2221"/>
      <c r="AR530" s="2221"/>
      <c r="AS530" s="2221"/>
      <c r="AT530" s="2221"/>
      <c r="AU530" s="2221"/>
      <c r="AV530" s="2221"/>
      <c r="AW530" s="2221"/>
      <c r="AX530" s="2221"/>
      <c r="AY530" s="2221"/>
      <c r="AZ530" s="2221"/>
      <c r="BA530" s="2221"/>
      <c r="BB530" s="2221"/>
      <c r="BC530" s="2221"/>
      <c r="BD530" s="2221"/>
      <c r="BE530" s="2221"/>
      <c r="BF530" s="2221"/>
      <c r="BG530" s="4633"/>
    </row>
    <row customHeight="1" ht="11.25">
      <c r="A531" s="1564" t="s">
        <v>989</v>
      </c>
      <c r="B531" s="1564"/>
      <c r="C531" s="1564"/>
      <c r="D531" s="1558"/>
      <c r="E531" s="1568"/>
      <c r="F531" s="2227"/>
      <c r="G531" s="2228"/>
      <c r="H531" s="2913" t="s">
        <v>106</v>
      </c>
      <c r="I531" s="2914"/>
      <c r="J531" s="2883"/>
      <c r="K531" s="2915"/>
      <c r="L531" s="2505"/>
      <c r="M531" s="2506"/>
      <c r="N531" s="2906"/>
      <c r="O531" s="2907"/>
      <c r="P531" s="2910"/>
      <c r="Q531" s="7566"/>
      <c r="R531" s="2911"/>
      <c r="S531" s="2912"/>
      <c r="T531" s="2911"/>
      <c r="U531" s="2911"/>
      <c r="V531" s="2911"/>
      <c r="W531" s="2911"/>
      <c r="X531" s="2911"/>
      <c r="Y531" s="2911"/>
      <c r="Z531" s="1573"/>
      <c r="AA531" s="1574"/>
      <c r="AB531" s="1639" t="s">
        <v>1036</v>
      </c>
      <c r="AC531" s="1578"/>
      <c r="AD531" s="1578"/>
      <c r="AE531" s="1580"/>
      <c r="AF531" s="2904"/>
      <c r="AG531" s="2905"/>
      <c r="AH531" s="2905"/>
      <c r="AI531" s="2904"/>
      <c r="AJ531" s="2905"/>
      <c r="AK531" s="2905"/>
      <c r="AL531" s="2386"/>
      <c r="AM531" s="2221"/>
      <c r="AN531" s="2221"/>
      <c r="AO531" s="2221"/>
      <c r="AP531" s="2221"/>
      <c r="AQ531" s="2221"/>
      <c r="AR531" s="2221"/>
      <c r="AS531" s="2221"/>
      <c r="AT531" s="2221"/>
      <c r="AU531" s="2221"/>
      <c r="AV531" s="2221"/>
      <c r="AW531" s="2221"/>
      <c r="AX531" s="2221"/>
      <c r="AY531" s="2221"/>
      <c r="AZ531" s="2221"/>
      <c r="BA531" s="2221"/>
      <c r="BB531" s="2221"/>
      <c r="BC531" s="2221"/>
      <c r="BD531" s="2221"/>
      <c r="BE531" s="2221"/>
      <c r="BF531" s="2221"/>
      <c r="BG531" s="4633"/>
    </row>
    <row customHeight="1" ht="11.25">
      <c r="A532" s="1564" t="s">
        <v>989</v>
      </c>
      <c r="B532" s="1564"/>
      <c r="C532" s="1564"/>
      <c r="D532" s="1558"/>
      <c r="E532" s="1568"/>
      <c r="F532" s="2227"/>
      <c r="G532" s="2228"/>
      <c r="H532" s="2913" t="s">
        <v>106</v>
      </c>
      <c r="I532" s="2914"/>
      <c r="J532" s="2883"/>
      <c r="K532" s="2915"/>
      <c r="L532" s="2505"/>
      <c r="M532" s="2506"/>
      <c r="N532" s="1573"/>
      <c r="O532" s="1574"/>
      <c r="P532" s="1566" t="s">
        <v>1037</v>
      </c>
      <c r="Q532" s="1574"/>
      <c r="R532" s="1574"/>
      <c r="S532" s="1574"/>
      <c r="T532" s="1574"/>
      <c r="U532" s="1574"/>
      <c r="V532" s="1574"/>
      <c r="W532" s="1574"/>
      <c r="X532" s="1574"/>
      <c r="Y532" s="1574"/>
      <c r="Z532" s="1574"/>
      <c r="AA532" s="1574"/>
      <c r="AB532" s="1574"/>
      <c r="AC532" s="1574"/>
      <c r="AD532" s="1574"/>
      <c r="AE532" s="1581"/>
      <c r="AF532" s="2904"/>
      <c r="AG532" s="2905"/>
      <c r="AH532" s="2905"/>
      <c r="AI532" s="2904"/>
      <c r="AJ532" s="2905"/>
      <c r="AK532" s="2905"/>
      <c r="AL532" s="2386"/>
      <c r="AM532" s="2221"/>
      <c r="AN532" s="2221"/>
      <c r="AO532" s="2221"/>
      <c r="AP532" s="2221"/>
      <c r="AQ532" s="2221"/>
      <c r="AR532" s="2221"/>
      <c r="AS532" s="2221"/>
      <c r="AT532" s="2221"/>
      <c r="AU532" s="2221"/>
      <c r="AV532" s="2221"/>
      <c r="AW532" s="2221"/>
      <c r="AX532" s="2221"/>
      <c r="AY532" s="2221"/>
      <c r="AZ532" s="2221"/>
      <c r="BA532" s="2221"/>
      <c r="BB532" s="2221"/>
      <c r="BC532" s="2221"/>
      <c r="BD532" s="2221"/>
      <c r="BE532" s="2221"/>
      <c r="BF532" s="2221"/>
      <c r="BG532" s="4633"/>
    </row>
    <row customHeight="1" ht="11.25">
      <c r="A533" s="1564" t="s">
        <v>989</v>
      </c>
      <c r="B533" s="1564" t="s">
        <v>1021</v>
      </c>
      <c r="C533" s="1564"/>
      <c r="D533" s="1558"/>
      <c r="E533" s="1568"/>
      <c r="F533" s="2227"/>
      <c r="G533" s="4617" t="s">
        <v>684</v>
      </c>
      <c r="H533" s="2913" t="s">
        <v>90</v>
      </c>
      <c r="I533" s="2914" t="s">
        <v>1022</v>
      </c>
      <c r="J533" s="2883" t="s">
        <v>1038</v>
      </c>
      <c r="K533" s="2915" t="s">
        <v>1159</v>
      </c>
      <c r="L533" s="2505" t="s">
        <v>19</v>
      </c>
      <c r="M533" s="2506"/>
      <c r="N533" s="2384"/>
      <c r="O533" s="1575" t="s">
        <v>371</v>
      </c>
      <c r="P533" s="1576"/>
      <c r="Q533" s="1576"/>
      <c r="R533" s="1576"/>
      <c r="S533" s="1576"/>
      <c r="T533" s="1576"/>
      <c r="U533" s="1576"/>
      <c r="V533" s="1576"/>
      <c r="W533" s="1576"/>
      <c r="X533" s="1576"/>
      <c r="Y533" s="1576"/>
      <c r="Z533" s="1576"/>
      <c r="AA533" s="1576"/>
      <c r="AB533" s="1576"/>
      <c r="AC533" s="1576"/>
      <c r="AD533" s="1576"/>
      <c r="AE533" s="1576"/>
      <c r="AF533" s="2904">
        <v>4</v>
      </c>
      <c r="AG533" s="2905" t="s">
        <v>1025</v>
      </c>
      <c r="AH533" s="2905" t="s">
        <v>1158</v>
      </c>
      <c r="AI533" s="2904"/>
      <c r="AJ533" s="2905"/>
      <c r="AK533" s="2905"/>
      <c r="AL533" s="2386"/>
      <c r="AM533" s="2221"/>
      <c r="AN533" s="2221"/>
      <c r="AO533" s="2221"/>
      <c r="AP533" s="2221"/>
      <c r="AQ533" s="2221"/>
      <c r="AR533" s="2221"/>
      <c r="AS533" s="2221"/>
      <c r="AT533" s="2221"/>
      <c r="AU533" s="2221"/>
      <c r="AV533" s="2221"/>
      <c r="AW533" s="2221"/>
      <c r="AX533" s="2221"/>
      <c r="AY533" s="2221"/>
      <c r="AZ533" s="2221"/>
      <c r="BA533" s="2221"/>
      <c r="BB533" s="2221"/>
      <c r="BC533" s="2221"/>
      <c r="BD533" s="2221"/>
      <c r="BE533" s="2221"/>
      <c r="BF533" s="2221"/>
      <c r="BG533" s="4633"/>
    </row>
    <row customHeight="1" ht="11.25">
      <c r="A534" s="1564" t="s">
        <v>989</v>
      </c>
      <c r="B534" s="1564"/>
      <c r="C534" s="1564"/>
      <c r="D534" s="1558"/>
      <c r="E534" s="1568"/>
      <c r="F534" s="2227"/>
      <c r="G534" s="2228"/>
      <c r="H534" s="2913" t="s">
        <v>107</v>
      </c>
      <c r="I534" s="2914"/>
      <c r="J534" s="2883"/>
      <c r="K534" s="2915"/>
      <c r="L534" s="2505"/>
      <c r="M534" s="2506"/>
      <c r="N534" s="2906"/>
      <c r="O534" s="2907">
        <v>1</v>
      </c>
      <c r="P534" s="2908" t="s">
        <v>65</v>
      </c>
      <c r="Q534" s="7566" t="s">
        <v>1027</v>
      </c>
      <c r="R534" s="7567" t="s">
        <v>1028</v>
      </c>
      <c r="S534" s="7567" t="s">
        <v>1029</v>
      </c>
      <c r="T534" s="7567" t="s">
        <v>1029</v>
      </c>
      <c r="U534" s="7567" t="s">
        <v>1030</v>
      </c>
      <c r="V534" s="7567" t="s">
        <v>1031</v>
      </c>
      <c r="W534" s="7567" t="s">
        <v>1032</v>
      </c>
      <c r="X534" s="7567" t="s">
        <v>1033</v>
      </c>
      <c r="Y534" s="7567" t="s">
        <v>1034</v>
      </c>
      <c r="Z534" s="1573"/>
      <c r="AA534" s="1574"/>
      <c r="AB534" s="1574"/>
      <c r="AC534" s="1578"/>
      <c r="AD534" s="1578"/>
      <c r="AE534" s="1579"/>
      <c r="AF534" s="2904"/>
      <c r="AG534" s="2905"/>
      <c r="AH534" s="2905"/>
      <c r="AI534" s="2904"/>
      <c r="AJ534" s="2905"/>
      <c r="AK534" s="2905"/>
      <c r="AL534" s="2386"/>
      <c r="AM534" s="2221"/>
      <c r="AN534" s="2221"/>
      <c r="AO534" s="2221"/>
      <c r="AP534" s="2221"/>
      <c r="AQ534" s="2221"/>
      <c r="AR534" s="2221"/>
      <c r="AS534" s="2221"/>
      <c r="AT534" s="2221"/>
      <c r="AU534" s="2221"/>
      <c r="AV534" s="2221"/>
      <c r="AW534" s="2221"/>
      <c r="AX534" s="2221"/>
      <c r="AY534" s="2221"/>
      <c r="AZ534" s="2221"/>
      <c r="BA534" s="2221"/>
      <c r="BB534" s="2221"/>
      <c r="BC534" s="2221"/>
      <c r="BD534" s="2221"/>
      <c r="BE534" s="2221"/>
      <c r="BF534" s="2221"/>
      <c r="BG534" s="4633"/>
    </row>
    <row customHeight="1" ht="11.25">
      <c r="A535" s="1564" t="s">
        <v>989</v>
      </c>
      <c r="B535" s="1564"/>
      <c r="C535" s="1564"/>
      <c r="D535" s="1558"/>
      <c r="E535" s="1568"/>
      <c r="F535" s="2227"/>
      <c r="G535" s="2228"/>
      <c r="H535" s="2913" t="s">
        <v>107</v>
      </c>
      <c r="I535" s="2914"/>
      <c r="J535" s="2883"/>
      <c r="K535" s="2915"/>
      <c r="L535" s="2505"/>
      <c r="M535" s="2506"/>
      <c r="N535" s="2906"/>
      <c r="O535" s="2907"/>
      <c r="P535" s="2909"/>
      <c r="Q535" s="7566"/>
      <c r="R535" s="2911"/>
      <c r="S535" s="2912"/>
      <c r="T535" s="2911"/>
      <c r="U535" s="2911"/>
      <c r="V535" s="2911"/>
      <c r="W535" s="2911"/>
      <c r="X535" s="2911"/>
      <c r="Y535" s="2911"/>
      <c r="Z535" s="2226"/>
      <c r="AA535" s="2192">
        <v>1</v>
      </c>
      <c r="AB535" s="1577" t="s">
        <v>1035</v>
      </c>
      <c r="AC535" s="1567">
        <v>53440</v>
      </c>
      <c r="AD535" s="1577" t="str">
        <f>AB535</f>
        <v>  Прочие собственные средства</v>
      </c>
      <c r="AE535" s="1567"/>
      <c r="AF535" s="2904"/>
      <c r="AG535" s="2905"/>
      <c r="AH535" s="2905"/>
      <c r="AI535" s="2904"/>
      <c r="AJ535" s="2905"/>
      <c r="AK535" s="2905"/>
      <c r="AL535" s="2386"/>
      <c r="AM535" s="2221"/>
      <c r="AN535" s="2221"/>
      <c r="AO535" s="2221"/>
      <c r="AP535" s="2221"/>
      <c r="AQ535" s="2221"/>
      <c r="AR535" s="2221"/>
      <c r="AS535" s="2221"/>
      <c r="AT535" s="2221"/>
      <c r="AU535" s="2221"/>
      <c r="AV535" s="2221"/>
      <c r="AW535" s="2221"/>
      <c r="AX535" s="2221"/>
      <c r="AY535" s="2221"/>
      <c r="AZ535" s="2221"/>
      <c r="BA535" s="2221"/>
      <c r="BB535" s="2221"/>
      <c r="BC535" s="2221"/>
      <c r="BD535" s="2221"/>
      <c r="BE535" s="2221"/>
      <c r="BF535" s="2221"/>
      <c r="BG535" s="4633"/>
    </row>
    <row customHeight="1" ht="11.25">
      <c r="A536" s="1564" t="s">
        <v>989</v>
      </c>
      <c r="B536" s="1564"/>
      <c r="C536" s="1564"/>
      <c r="D536" s="1558"/>
      <c r="E536" s="1568"/>
      <c r="F536" s="2227"/>
      <c r="G536" s="2228"/>
      <c r="H536" s="2913" t="s">
        <v>107</v>
      </c>
      <c r="I536" s="2914"/>
      <c r="J536" s="2883"/>
      <c r="K536" s="2915"/>
      <c r="L536" s="2505"/>
      <c r="M536" s="2506"/>
      <c r="N536" s="2906"/>
      <c r="O536" s="2907"/>
      <c r="P536" s="2910"/>
      <c r="Q536" s="7566"/>
      <c r="R536" s="2911"/>
      <c r="S536" s="2912"/>
      <c r="T536" s="2911"/>
      <c r="U536" s="2911"/>
      <c r="V536" s="2911"/>
      <c r="W536" s="2911"/>
      <c r="X536" s="2911"/>
      <c r="Y536" s="2911"/>
      <c r="Z536" s="1573"/>
      <c r="AA536" s="1574"/>
      <c r="AB536" s="1639" t="s">
        <v>1036</v>
      </c>
      <c r="AC536" s="1578"/>
      <c r="AD536" s="1578"/>
      <c r="AE536" s="1580"/>
      <c r="AF536" s="2904"/>
      <c r="AG536" s="2905"/>
      <c r="AH536" s="2905"/>
      <c r="AI536" s="2904"/>
      <c r="AJ536" s="2905"/>
      <c r="AK536" s="2905"/>
      <c r="AL536" s="2386"/>
      <c r="AM536" s="2221"/>
      <c r="AN536" s="2221"/>
      <c r="AO536" s="2221"/>
      <c r="AP536" s="2221"/>
      <c r="AQ536" s="2221"/>
      <c r="AR536" s="2221"/>
      <c r="AS536" s="2221"/>
      <c r="AT536" s="2221"/>
      <c r="AU536" s="2221"/>
      <c r="AV536" s="2221"/>
      <c r="AW536" s="2221"/>
      <c r="AX536" s="2221"/>
      <c r="AY536" s="2221"/>
      <c r="AZ536" s="2221"/>
      <c r="BA536" s="2221"/>
      <c r="BB536" s="2221"/>
      <c r="BC536" s="2221"/>
      <c r="BD536" s="2221"/>
      <c r="BE536" s="2221"/>
      <c r="BF536" s="2221"/>
      <c r="BG536" s="4633"/>
    </row>
    <row customHeight="1" ht="11.25">
      <c r="A537" s="1564" t="s">
        <v>989</v>
      </c>
      <c r="B537" s="1564"/>
      <c r="C537" s="1564"/>
      <c r="D537" s="1558"/>
      <c r="E537" s="1568"/>
      <c r="F537" s="2227"/>
      <c r="G537" s="2228"/>
      <c r="H537" s="2913" t="s">
        <v>107</v>
      </c>
      <c r="I537" s="2914"/>
      <c r="J537" s="2883"/>
      <c r="K537" s="2915"/>
      <c r="L537" s="2505"/>
      <c r="M537" s="2506"/>
      <c r="N537" s="1573"/>
      <c r="O537" s="1574"/>
      <c r="P537" s="1566" t="s">
        <v>1037</v>
      </c>
      <c r="Q537" s="1574"/>
      <c r="R537" s="1574"/>
      <c r="S537" s="1574"/>
      <c r="T537" s="1574"/>
      <c r="U537" s="1574"/>
      <c r="V537" s="1574"/>
      <c r="W537" s="1574"/>
      <c r="X537" s="1574"/>
      <c r="Y537" s="1574"/>
      <c r="Z537" s="1574"/>
      <c r="AA537" s="1574"/>
      <c r="AB537" s="1574"/>
      <c r="AC537" s="1574"/>
      <c r="AD537" s="1574"/>
      <c r="AE537" s="1581"/>
      <c r="AF537" s="2904"/>
      <c r="AG537" s="2905"/>
      <c r="AH537" s="2905"/>
      <c r="AI537" s="2904"/>
      <c r="AJ537" s="2905"/>
      <c r="AK537" s="2905"/>
      <c r="AL537" s="2386"/>
      <c r="AM537" s="2221"/>
      <c r="AN537" s="2221"/>
      <c r="AO537" s="2221"/>
      <c r="AP537" s="2221"/>
      <c r="AQ537" s="2221"/>
      <c r="AR537" s="2221"/>
      <c r="AS537" s="2221"/>
      <c r="AT537" s="2221"/>
      <c r="AU537" s="2221"/>
      <c r="AV537" s="2221"/>
      <c r="AW537" s="2221"/>
      <c r="AX537" s="2221"/>
      <c r="AY537" s="2221"/>
      <c r="AZ537" s="2221"/>
      <c r="BA537" s="2221"/>
      <c r="BB537" s="2221"/>
      <c r="BC537" s="2221"/>
      <c r="BD537" s="2221"/>
      <c r="BE537" s="2221"/>
      <c r="BF537" s="2221"/>
      <c r="BG537" s="4633"/>
    </row>
    <row customHeight="1" ht="11.25">
      <c r="A538" s="1564" t="s">
        <v>989</v>
      </c>
      <c r="B538" s="1564" t="s">
        <v>22</v>
      </c>
      <c r="C538" s="1564"/>
      <c r="D538" s="1558"/>
      <c r="E538" s="1568"/>
      <c r="F538" s="2227"/>
      <c r="G538" s="4617" t="s">
        <v>684</v>
      </c>
      <c r="H538" s="2913" t="s">
        <v>91</v>
      </c>
      <c r="I538" s="2914" t="s">
        <v>1065</v>
      </c>
      <c r="J538" s="7565" t="s">
        <v>22</v>
      </c>
      <c r="K538" s="2915" t="s">
        <v>1167</v>
      </c>
      <c r="L538" s="2505" t="s">
        <v>19</v>
      </c>
      <c r="M538" s="2506"/>
      <c r="N538" s="2384"/>
      <c r="O538" s="1575" t="s">
        <v>371</v>
      </c>
      <c r="P538" s="1576"/>
      <c r="Q538" s="1576"/>
      <c r="R538" s="1576"/>
      <c r="S538" s="1576"/>
      <c r="T538" s="1576"/>
      <c r="U538" s="1576"/>
      <c r="V538" s="1576"/>
      <c r="W538" s="1576"/>
      <c r="X538" s="1576"/>
      <c r="Y538" s="1576"/>
      <c r="Z538" s="1576"/>
      <c r="AA538" s="1576"/>
      <c r="AB538" s="1576"/>
      <c r="AC538" s="1576"/>
      <c r="AD538" s="1576"/>
      <c r="AE538" s="1576"/>
      <c r="AF538" s="2904">
        <v>3</v>
      </c>
      <c r="AG538" s="2905" t="s">
        <v>1049</v>
      </c>
      <c r="AH538" s="2905" t="s">
        <v>1158</v>
      </c>
      <c r="AI538" s="2904"/>
      <c r="AJ538" s="2905"/>
      <c r="AK538" s="2905"/>
      <c r="AL538" s="2386"/>
      <c r="AM538" s="2221"/>
      <c r="AN538" s="2221"/>
      <c r="AO538" s="2221"/>
      <c r="AP538" s="2221"/>
      <c r="AQ538" s="2221"/>
      <c r="AR538" s="2221"/>
      <c r="AS538" s="2221"/>
      <c r="AT538" s="2221"/>
      <c r="AU538" s="2221"/>
      <c r="AV538" s="2221"/>
      <c r="AW538" s="2221"/>
      <c r="AX538" s="2221"/>
      <c r="AY538" s="2221"/>
      <c r="AZ538" s="2221"/>
      <c r="BA538" s="2221"/>
      <c r="BB538" s="2221"/>
      <c r="BC538" s="2221"/>
      <c r="BD538" s="2221"/>
      <c r="BE538" s="2221"/>
      <c r="BF538" s="2221"/>
      <c r="BG538" s="4633"/>
    </row>
    <row customHeight="1" ht="11.25">
      <c r="A539" s="1564" t="s">
        <v>989</v>
      </c>
      <c r="B539" s="1564"/>
      <c r="C539" s="1564"/>
      <c r="D539" s="1558"/>
      <c r="E539" s="1568"/>
      <c r="F539" s="2227"/>
      <c r="G539" s="2228"/>
      <c r="H539" s="2913" t="s">
        <v>90</v>
      </c>
      <c r="I539" s="2914"/>
      <c r="J539" s="7565"/>
      <c r="K539" s="2915"/>
      <c r="L539" s="2505"/>
      <c r="M539" s="2506"/>
      <c r="N539" s="2906"/>
      <c r="O539" s="2907">
        <v>1</v>
      </c>
      <c r="P539" s="2908" t="s">
        <v>65</v>
      </c>
      <c r="Q539" s="7566" t="s">
        <v>1027</v>
      </c>
      <c r="R539" s="7567" t="s">
        <v>1028</v>
      </c>
      <c r="S539" s="7567" t="s">
        <v>1029</v>
      </c>
      <c r="T539" s="7567" t="s">
        <v>1029</v>
      </c>
      <c r="U539" s="7567" t="s">
        <v>1030</v>
      </c>
      <c r="V539" s="7567" t="s">
        <v>1031</v>
      </c>
      <c r="W539" s="7567" t="s">
        <v>1032</v>
      </c>
      <c r="X539" s="7567" t="s">
        <v>1033</v>
      </c>
      <c r="Y539" s="7567" t="s">
        <v>1034</v>
      </c>
      <c r="Z539" s="1573"/>
      <c r="AA539" s="1574"/>
      <c r="AB539" s="1574"/>
      <c r="AC539" s="1578"/>
      <c r="AD539" s="1578"/>
      <c r="AE539" s="1579"/>
      <c r="AF539" s="2904"/>
      <c r="AG539" s="2905"/>
      <c r="AH539" s="2905"/>
      <c r="AI539" s="2904"/>
      <c r="AJ539" s="2905"/>
      <c r="AK539" s="2905"/>
      <c r="AL539" s="2386"/>
      <c r="AM539" s="2221"/>
      <c r="AN539" s="2221"/>
      <c r="AO539" s="2221"/>
      <c r="AP539" s="2221"/>
      <c r="AQ539" s="2221"/>
      <c r="AR539" s="2221"/>
      <c r="AS539" s="2221"/>
      <c r="AT539" s="2221"/>
      <c r="AU539" s="2221"/>
      <c r="AV539" s="2221"/>
      <c r="AW539" s="2221"/>
      <c r="AX539" s="2221"/>
      <c r="AY539" s="2221"/>
      <c r="AZ539" s="2221"/>
      <c r="BA539" s="2221"/>
      <c r="BB539" s="2221"/>
      <c r="BC539" s="2221"/>
      <c r="BD539" s="2221"/>
      <c r="BE539" s="2221"/>
      <c r="BF539" s="2221"/>
      <c r="BG539" s="4633"/>
    </row>
    <row customHeight="1" ht="11.25">
      <c r="A540" s="1564" t="s">
        <v>989</v>
      </c>
      <c r="B540" s="1564"/>
      <c r="C540" s="1564"/>
      <c r="D540" s="1558"/>
      <c r="E540" s="1568"/>
      <c r="F540" s="2227"/>
      <c r="G540" s="2228"/>
      <c r="H540" s="2913" t="s">
        <v>90</v>
      </c>
      <c r="I540" s="2914"/>
      <c r="J540" s="7565"/>
      <c r="K540" s="2915"/>
      <c r="L540" s="2505"/>
      <c r="M540" s="2506"/>
      <c r="N540" s="2906"/>
      <c r="O540" s="2907"/>
      <c r="P540" s="2909"/>
      <c r="Q540" s="7566"/>
      <c r="R540" s="2911"/>
      <c r="S540" s="2912"/>
      <c r="T540" s="2911"/>
      <c r="U540" s="2911"/>
      <c r="V540" s="2911"/>
      <c r="W540" s="2911"/>
      <c r="X540" s="2911"/>
      <c r="Y540" s="2911"/>
      <c r="Z540" s="2226"/>
      <c r="AA540" s="2192">
        <v>1</v>
      </c>
      <c r="AB540" s="1577" t="s">
        <v>1035</v>
      </c>
      <c r="AC540" s="1567">
        <v>97403.00994</v>
      </c>
      <c r="AD540" s="1577" t="str">
        <f>AB540</f>
        <v>  Прочие собственные средства</v>
      </c>
      <c r="AE540" s="1567"/>
      <c r="AF540" s="2904"/>
      <c r="AG540" s="2905"/>
      <c r="AH540" s="2905"/>
      <c r="AI540" s="2904"/>
      <c r="AJ540" s="2905"/>
      <c r="AK540" s="2905"/>
      <c r="AL540" s="2386"/>
      <c r="AM540" s="2221"/>
      <c r="AN540" s="2221"/>
      <c r="AO540" s="2221"/>
      <c r="AP540" s="2221"/>
      <c r="AQ540" s="2221"/>
      <c r="AR540" s="2221"/>
      <c r="AS540" s="2221"/>
      <c r="AT540" s="2221"/>
      <c r="AU540" s="2221"/>
      <c r="AV540" s="2221"/>
      <c r="AW540" s="2221"/>
      <c r="AX540" s="2221"/>
      <c r="AY540" s="2221"/>
      <c r="AZ540" s="2221"/>
      <c r="BA540" s="2221"/>
      <c r="BB540" s="2221"/>
      <c r="BC540" s="2221"/>
      <c r="BD540" s="2221"/>
      <c r="BE540" s="2221"/>
      <c r="BF540" s="2221"/>
      <c r="BG540" s="4633"/>
    </row>
    <row customHeight="1" ht="11.25">
      <c r="A541" s="1564" t="s">
        <v>989</v>
      </c>
      <c r="B541" s="1564"/>
      <c r="C541" s="1564"/>
      <c r="D541" s="1558"/>
      <c r="E541" s="1568"/>
      <c r="F541" s="2227"/>
      <c r="G541" s="2228"/>
      <c r="H541" s="2913" t="s">
        <v>90</v>
      </c>
      <c r="I541" s="2914"/>
      <c r="J541" s="7565"/>
      <c r="K541" s="2915"/>
      <c r="L541" s="2505"/>
      <c r="M541" s="2506"/>
      <c r="N541" s="2906"/>
      <c r="O541" s="2907"/>
      <c r="P541" s="2910"/>
      <c r="Q541" s="7566"/>
      <c r="R541" s="2911"/>
      <c r="S541" s="2912"/>
      <c r="T541" s="2911"/>
      <c r="U541" s="2911"/>
      <c r="V541" s="2911"/>
      <c r="W541" s="2911"/>
      <c r="X541" s="2911"/>
      <c r="Y541" s="2911"/>
      <c r="Z541" s="1573"/>
      <c r="AA541" s="1574"/>
      <c r="AB541" s="1639" t="s">
        <v>1036</v>
      </c>
      <c r="AC541" s="1578"/>
      <c r="AD541" s="1578"/>
      <c r="AE541" s="1580"/>
      <c r="AF541" s="2904"/>
      <c r="AG541" s="2905"/>
      <c r="AH541" s="2905"/>
      <c r="AI541" s="2904"/>
      <c r="AJ541" s="2905"/>
      <c r="AK541" s="2905"/>
      <c r="AL541" s="2386"/>
      <c r="AM541" s="2221"/>
      <c r="AN541" s="2221"/>
      <c r="AO541" s="2221"/>
      <c r="AP541" s="2221"/>
      <c r="AQ541" s="2221"/>
      <c r="AR541" s="2221"/>
      <c r="AS541" s="2221"/>
      <c r="AT541" s="2221"/>
      <c r="AU541" s="2221"/>
      <c r="AV541" s="2221"/>
      <c r="AW541" s="2221"/>
      <c r="AX541" s="2221"/>
      <c r="AY541" s="2221"/>
      <c r="AZ541" s="2221"/>
      <c r="BA541" s="2221"/>
      <c r="BB541" s="2221"/>
      <c r="BC541" s="2221"/>
      <c r="BD541" s="2221"/>
      <c r="BE541" s="2221"/>
      <c r="BF541" s="2221"/>
      <c r="BG541" s="4633"/>
    </row>
    <row customHeight="1" ht="11.25">
      <c r="A542" s="1564" t="s">
        <v>989</v>
      </c>
      <c r="B542" s="1564"/>
      <c r="C542" s="1564"/>
      <c r="D542" s="1558"/>
      <c r="E542" s="1568"/>
      <c r="F542" s="2227"/>
      <c r="G542" s="2228"/>
      <c r="H542" s="2913" t="s">
        <v>90</v>
      </c>
      <c r="I542" s="2914"/>
      <c r="J542" s="7565"/>
      <c r="K542" s="2915"/>
      <c r="L542" s="2505"/>
      <c r="M542" s="2506"/>
      <c r="N542" s="1573"/>
      <c r="O542" s="1574"/>
      <c r="P542" s="1566" t="s">
        <v>1037</v>
      </c>
      <c r="Q542" s="1574"/>
      <c r="R542" s="1574"/>
      <c r="S542" s="1574"/>
      <c r="T542" s="1574"/>
      <c r="U542" s="1574"/>
      <c r="V542" s="1574"/>
      <c r="W542" s="1574"/>
      <c r="X542" s="1574"/>
      <c r="Y542" s="1574"/>
      <c r="Z542" s="1574"/>
      <c r="AA542" s="1574"/>
      <c r="AB542" s="1574"/>
      <c r="AC542" s="1574"/>
      <c r="AD542" s="1574"/>
      <c r="AE542" s="1581"/>
      <c r="AF542" s="2904"/>
      <c r="AG542" s="2905"/>
      <c r="AH542" s="2905"/>
      <c r="AI542" s="2904"/>
      <c r="AJ542" s="2905"/>
      <c r="AK542" s="2905"/>
      <c r="AL542" s="2386"/>
      <c r="AM542" s="2221"/>
      <c r="AN542" s="2221"/>
      <c r="AO542" s="2221"/>
      <c r="AP542" s="2221"/>
      <c r="AQ542" s="2221"/>
      <c r="AR542" s="2221"/>
      <c r="AS542" s="2221"/>
      <c r="AT542" s="2221"/>
      <c r="AU542" s="2221"/>
      <c r="AV542" s="2221"/>
      <c r="AW542" s="2221"/>
      <c r="AX542" s="2221"/>
      <c r="AY542" s="2221"/>
      <c r="AZ542" s="2221"/>
      <c r="BA542" s="2221"/>
      <c r="BB542" s="2221"/>
      <c r="BC542" s="2221"/>
      <c r="BD542" s="2221"/>
      <c r="BE542" s="2221"/>
      <c r="BF542" s="2221"/>
      <c r="BG542" s="4633"/>
    </row>
    <row customHeight="1" ht="11.25">
      <c r="A543" s="1564" t="s">
        <v>989</v>
      </c>
      <c r="B543" s="1564" t="s">
        <v>1021</v>
      </c>
      <c r="C543" s="1564"/>
      <c r="D543" s="1558"/>
      <c r="E543" s="1568"/>
      <c r="F543" s="2227"/>
      <c r="G543" s="7559" t="s">
        <v>684</v>
      </c>
      <c r="H543" s="2913" t="s">
        <v>108</v>
      </c>
      <c r="I543" s="2914" t="s">
        <v>1022</v>
      </c>
      <c r="J543" s="2883" t="s">
        <v>1038</v>
      </c>
      <c r="K543" s="2915" t="s">
        <v>1161</v>
      </c>
      <c r="L543" s="2505" t="s">
        <v>19</v>
      </c>
      <c r="M543" s="2506"/>
      <c r="N543" s="2384"/>
      <c r="O543" s="1575" t="s">
        <v>371</v>
      </c>
      <c r="P543" s="1576"/>
      <c r="Q543" s="1576"/>
      <c r="R543" s="1576"/>
      <c r="S543" s="1576"/>
      <c r="T543" s="1576"/>
      <c r="U543" s="1576"/>
      <c r="V543" s="1576"/>
      <c r="W543" s="1576"/>
      <c r="X543" s="1576"/>
      <c r="Y543" s="1576"/>
      <c r="Z543" s="1576"/>
      <c r="AA543" s="1576"/>
      <c r="AB543" s="1576"/>
      <c r="AC543" s="1576"/>
      <c r="AD543" s="1576"/>
      <c r="AE543" s="1576"/>
      <c r="AF543" s="2904">
        <v>4</v>
      </c>
      <c r="AG543" s="2905" t="s">
        <v>1025</v>
      </c>
      <c r="AH543" s="2905" t="s">
        <v>1158</v>
      </c>
      <c r="AI543" s="2904"/>
      <c r="AJ543" s="2905"/>
      <c r="AK543" s="2905"/>
      <c r="AL543" s="2386"/>
      <c r="AM543" s="2221"/>
      <c r="AN543" s="2221"/>
      <c r="AO543" s="2221"/>
      <c r="AP543" s="2221"/>
      <c r="AQ543" s="2221"/>
      <c r="AR543" s="2221"/>
      <c r="AS543" s="2221"/>
      <c r="AT543" s="2221"/>
      <c r="AU543" s="2221"/>
      <c r="AV543" s="2221"/>
      <c r="AW543" s="2221"/>
      <c r="AX543" s="2221"/>
      <c r="AY543" s="2221"/>
      <c r="AZ543" s="2221"/>
      <c r="BA543" s="2221"/>
      <c r="BB543" s="2221"/>
      <c r="BC543" s="2221"/>
      <c r="BD543" s="2221"/>
      <c r="BE543" s="2221"/>
      <c r="BF543" s="2221"/>
      <c r="BG543" s="7564"/>
    </row>
    <row customHeight="1" ht="11.25">
      <c r="A544" s="1564" t="s">
        <v>989</v>
      </c>
      <c r="B544" s="1564"/>
      <c r="C544" s="1564"/>
      <c r="D544" s="1558"/>
      <c r="E544" s="1568"/>
      <c r="F544" s="2227"/>
      <c r="G544" s="2228"/>
      <c r="H544" s="2913" t="s">
        <v>91</v>
      </c>
      <c r="I544" s="2914"/>
      <c r="J544" s="2883"/>
      <c r="K544" s="2915"/>
      <c r="L544" s="2505"/>
      <c r="M544" s="2506"/>
      <c r="N544" s="2906"/>
      <c r="O544" s="2907">
        <v>1</v>
      </c>
      <c r="P544" s="2908" t="s">
        <v>65</v>
      </c>
      <c r="Q544" s="7566" t="s">
        <v>1162</v>
      </c>
      <c r="R544" s="7567" t="s">
        <v>1028</v>
      </c>
      <c r="S544" s="7567" t="s">
        <v>1054</v>
      </c>
      <c r="T544" s="7567" t="s">
        <v>1054</v>
      </c>
      <c r="U544" s="7567" t="s">
        <v>1055</v>
      </c>
      <c r="V544" s="7567" t="s">
        <v>1163</v>
      </c>
      <c r="W544" s="7567" t="s">
        <v>1164</v>
      </c>
      <c r="X544" s="7567" t="s">
        <v>1165</v>
      </c>
      <c r="Y544" s="7567" t="s">
        <v>106</v>
      </c>
      <c r="Z544" s="1573"/>
      <c r="AA544" s="1574"/>
      <c r="AB544" s="1574"/>
      <c r="AC544" s="1578"/>
      <c r="AD544" s="1578"/>
      <c r="AE544" s="1579"/>
      <c r="AF544" s="2904"/>
      <c r="AG544" s="2905"/>
      <c r="AH544" s="2905"/>
      <c r="AI544" s="2904"/>
      <c r="AJ544" s="2905"/>
      <c r="AK544" s="2905"/>
      <c r="AL544" s="2386"/>
      <c r="AM544" s="2221"/>
      <c r="AN544" s="2221"/>
      <c r="AO544" s="2221"/>
      <c r="AP544" s="2221"/>
      <c r="AQ544" s="2221"/>
      <c r="AR544" s="2221"/>
      <c r="AS544" s="2221"/>
      <c r="AT544" s="2221"/>
      <c r="AU544" s="2221"/>
      <c r="AV544" s="2221"/>
      <c r="AW544" s="2221"/>
      <c r="AX544" s="2221"/>
      <c r="AY544" s="2221"/>
      <c r="AZ544" s="2221"/>
      <c r="BA544" s="2221"/>
      <c r="BB544" s="2221"/>
      <c r="BC544" s="2221"/>
      <c r="BD544" s="2221"/>
      <c r="BE544" s="2221"/>
      <c r="BF544" s="2221"/>
      <c r="BG544" s="7564"/>
    </row>
    <row customHeight="1" ht="11.25">
      <c r="A545" s="1564" t="s">
        <v>989</v>
      </c>
      <c r="B545" s="1564"/>
      <c r="C545" s="1564"/>
      <c r="D545" s="1558"/>
      <c r="E545" s="1568"/>
      <c r="F545" s="2227"/>
      <c r="G545" s="2228"/>
      <c r="H545" s="2913" t="s">
        <v>91</v>
      </c>
      <c r="I545" s="2914"/>
      <c r="J545" s="2883"/>
      <c r="K545" s="2915"/>
      <c r="L545" s="2505"/>
      <c r="M545" s="2506"/>
      <c r="N545" s="2906"/>
      <c r="O545" s="2907"/>
      <c r="P545" s="2909"/>
      <c r="Q545" s="7566"/>
      <c r="R545" s="2911"/>
      <c r="S545" s="2912"/>
      <c r="T545" s="2911"/>
      <c r="U545" s="2911"/>
      <c r="V545" s="2911"/>
      <c r="W545" s="2911"/>
      <c r="X545" s="2911"/>
      <c r="Y545" s="2911"/>
      <c r="Z545" s="2226"/>
      <c r="AA545" s="2192">
        <v>1</v>
      </c>
      <c r="AB545" s="1577" t="s">
        <v>1035</v>
      </c>
      <c r="AC545" s="1567">
        <v>7200</v>
      </c>
      <c r="AD545" s="1577" t="str">
        <f>AB545</f>
        <v>  Прочие собственные средства</v>
      </c>
      <c r="AE545" s="1567"/>
      <c r="AF545" s="2904"/>
      <c r="AG545" s="2905"/>
      <c r="AH545" s="2905"/>
      <c r="AI545" s="2904"/>
      <c r="AJ545" s="2905"/>
      <c r="AK545" s="2905"/>
      <c r="AL545" s="2386"/>
      <c r="AM545" s="2221"/>
      <c r="AN545" s="2221"/>
      <c r="AO545" s="2221"/>
      <c r="AP545" s="2221"/>
      <c r="AQ545" s="2221"/>
      <c r="AR545" s="2221"/>
      <c r="AS545" s="2221"/>
      <c r="AT545" s="2221"/>
      <c r="AU545" s="2221"/>
      <c r="AV545" s="2221"/>
      <c r="AW545" s="2221"/>
      <c r="AX545" s="2221"/>
      <c r="AY545" s="2221"/>
      <c r="AZ545" s="2221"/>
      <c r="BA545" s="2221"/>
      <c r="BB545" s="2221"/>
      <c r="BC545" s="2221"/>
      <c r="BD545" s="2221"/>
      <c r="BE545" s="2221"/>
      <c r="BF545" s="2221"/>
      <c r="BG545" s="7564"/>
    </row>
    <row customHeight="1" ht="11.25">
      <c r="A546" s="1564" t="s">
        <v>989</v>
      </c>
      <c r="B546" s="1564"/>
      <c r="C546" s="1564"/>
      <c r="D546" s="1558"/>
      <c r="E546" s="1568"/>
      <c r="F546" s="2227"/>
      <c r="G546" s="2228"/>
      <c r="H546" s="2913" t="s">
        <v>91</v>
      </c>
      <c r="I546" s="2914"/>
      <c r="J546" s="2883"/>
      <c r="K546" s="2915"/>
      <c r="L546" s="2505"/>
      <c r="M546" s="2506"/>
      <c r="N546" s="2906"/>
      <c r="O546" s="2907"/>
      <c r="P546" s="2910"/>
      <c r="Q546" s="7566"/>
      <c r="R546" s="2911"/>
      <c r="S546" s="2912"/>
      <c r="T546" s="2911"/>
      <c r="U546" s="2911"/>
      <c r="V546" s="2911"/>
      <c r="W546" s="2911"/>
      <c r="X546" s="2911"/>
      <c r="Y546" s="2911"/>
      <c r="Z546" s="1573"/>
      <c r="AA546" s="1574"/>
      <c r="AB546" s="1639" t="s">
        <v>1036</v>
      </c>
      <c r="AC546" s="1578"/>
      <c r="AD546" s="1578"/>
      <c r="AE546" s="1580"/>
      <c r="AF546" s="2904"/>
      <c r="AG546" s="2905"/>
      <c r="AH546" s="2905"/>
      <c r="AI546" s="2904"/>
      <c r="AJ546" s="2905"/>
      <c r="AK546" s="2905"/>
      <c r="AL546" s="2386"/>
      <c r="AM546" s="2221"/>
      <c r="AN546" s="2221"/>
      <c r="AO546" s="2221"/>
      <c r="AP546" s="2221"/>
      <c r="AQ546" s="2221"/>
      <c r="AR546" s="2221"/>
      <c r="AS546" s="2221"/>
      <c r="AT546" s="2221"/>
      <c r="AU546" s="2221"/>
      <c r="AV546" s="2221"/>
      <c r="AW546" s="2221"/>
      <c r="AX546" s="2221"/>
      <c r="AY546" s="2221"/>
      <c r="AZ546" s="2221"/>
      <c r="BA546" s="2221"/>
      <c r="BB546" s="2221"/>
      <c r="BC546" s="2221"/>
      <c r="BD546" s="2221"/>
      <c r="BE546" s="2221"/>
      <c r="BF546" s="2221"/>
      <c r="BG546" s="7564"/>
    </row>
    <row customHeight="1" ht="11.25">
      <c r="A547" s="1564" t="s">
        <v>989</v>
      </c>
      <c r="B547" s="1564"/>
      <c r="C547" s="1564"/>
      <c r="D547" s="1558"/>
      <c r="E547" s="1568"/>
      <c r="F547" s="2227"/>
      <c r="G547" s="2228"/>
      <c r="H547" s="2913" t="s">
        <v>91</v>
      </c>
      <c r="I547" s="2914"/>
      <c r="J547" s="2883"/>
      <c r="K547" s="2915"/>
      <c r="L547" s="2505"/>
      <c r="M547" s="2506"/>
      <c r="N547" s="1573"/>
      <c r="O547" s="1574"/>
      <c r="P547" s="1566" t="s">
        <v>1037</v>
      </c>
      <c r="Q547" s="1574"/>
      <c r="R547" s="1574"/>
      <c r="S547" s="1574"/>
      <c r="T547" s="1574"/>
      <c r="U547" s="1574"/>
      <c r="V547" s="1574"/>
      <c r="W547" s="1574"/>
      <c r="X547" s="1574"/>
      <c r="Y547" s="1574"/>
      <c r="Z547" s="1574"/>
      <c r="AA547" s="1574"/>
      <c r="AB547" s="1574"/>
      <c r="AC547" s="1574"/>
      <c r="AD547" s="1574"/>
      <c r="AE547" s="1581"/>
      <c r="AF547" s="2904"/>
      <c r="AG547" s="2905"/>
      <c r="AH547" s="2905"/>
      <c r="AI547" s="2904"/>
      <c r="AJ547" s="2905"/>
      <c r="AK547" s="2905"/>
      <c r="AL547" s="2386"/>
      <c r="AM547" s="2221"/>
      <c r="AN547" s="2221"/>
      <c r="AO547" s="2221"/>
      <c r="AP547" s="2221"/>
      <c r="AQ547" s="2221"/>
      <c r="AR547" s="2221"/>
      <c r="AS547" s="2221"/>
      <c r="AT547" s="2221"/>
      <c r="AU547" s="2221"/>
      <c r="AV547" s="2221"/>
      <c r="AW547" s="2221"/>
      <c r="AX547" s="2221"/>
      <c r="AY547" s="2221"/>
      <c r="AZ547" s="2221"/>
      <c r="BA547" s="2221"/>
      <c r="BB547" s="2221"/>
      <c r="BC547" s="2221"/>
      <c r="BD547" s="2221"/>
      <c r="BE547" s="2221"/>
      <c r="BF547" s="2221"/>
      <c r="BG547" s="7564"/>
    </row>
    <row customHeight="1" ht="11.25">
      <c r="A548" s="1564" t="s">
        <v>989</v>
      </c>
      <c r="B548" s="1564" t="s">
        <v>1021</v>
      </c>
      <c r="C548" s="1564"/>
      <c r="D548" s="1558"/>
      <c r="E548" s="1568"/>
      <c r="F548" s="2227"/>
      <c r="G548" s="7559" t="s">
        <v>684</v>
      </c>
      <c r="H548" s="2913" t="s">
        <v>92</v>
      </c>
      <c r="I548" s="2914" t="s">
        <v>1022</v>
      </c>
      <c r="J548" s="2883" t="s">
        <v>1038</v>
      </c>
      <c r="K548" s="2915" t="s">
        <v>1166</v>
      </c>
      <c r="L548" s="2505" t="s">
        <v>19</v>
      </c>
      <c r="M548" s="2506"/>
      <c r="N548" s="2384"/>
      <c r="O548" s="1575" t="s">
        <v>371</v>
      </c>
      <c r="P548" s="1576"/>
      <c r="Q548" s="1576"/>
      <c r="R548" s="1576"/>
      <c r="S548" s="1576"/>
      <c r="T548" s="1576"/>
      <c r="U548" s="1576"/>
      <c r="V548" s="1576"/>
      <c r="W548" s="1576"/>
      <c r="X548" s="1576"/>
      <c r="Y548" s="1576"/>
      <c r="Z548" s="1576"/>
      <c r="AA548" s="1576"/>
      <c r="AB548" s="1576"/>
      <c r="AC548" s="1576"/>
      <c r="AD548" s="1576"/>
      <c r="AE548" s="1576"/>
      <c r="AF548" s="2904">
        <v>4</v>
      </c>
      <c r="AG548" s="2905" t="s">
        <v>1025</v>
      </c>
      <c r="AH548" s="2905" t="s">
        <v>1158</v>
      </c>
      <c r="AI548" s="2904"/>
      <c r="AJ548" s="2905"/>
      <c r="AK548" s="2905"/>
      <c r="AL548" s="2386"/>
      <c r="AM548" s="2221"/>
      <c r="AN548" s="2221"/>
      <c r="AO548" s="2221"/>
      <c r="AP548" s="2221"/>
      <c r="AQ548" s="2221"/>
      <c r="AR548" s="2221"/>
      <c r="AS548" s="2221"/>
      <c r="AT548" s="2221"/>
      <c r="AU548" s="2221"/>
      <c r="AV548" s="2221"/>
      <c r="AW548" s="2221"/>
      <c r="AX548" s="2221"/>
      <c r="AY548" s="2221"/>
      <c r="AZ548" s="2221"/>
      <c r="BA548" s="2221"/>
      <c r="BB548" s="2221"/>
      <c r="BC548" s="2221"/>
      <c r="BD548" s="2221"/>
      <c r="BE548" s="2221"/>
      <c r="BF548" s="2221"/>
      <c r="BG548" s="7564"/>
    </row>
    <row customHeight="1" ht="11.25">
      <c r="A549" s="1564" t="s">
        <v>989</v>
      </c>
      <c r="B549" s="1564"/>
      <c r="C549" s="1564"/>
      <c r="D549" s="1558"/>
      <c r="E549" s="1568"/>
      <c r="F549" s="2227"/>
      <c r="G549" s="2228"/>
      <c r="H549" s="2913" t="s">
        <v>108</v>
      </c>
      <c r="I549" s="2914"/>
      <c r="J549" s="2883"/>
      <c r="K549" s="2915"/>
      <c r="L549" s="2505"/>
      <c r="M549" s="2506"/>
      <c r="N549" s="2906"/>
      <c r="O549" s="2907">
        <v>1</v>
      </c>
      <c r="P549" s="2908" t="s">
        <v>65</v>
      </c>
      <c r="Q549" s="7566" t="s">
        <v>1162</v>
      </c>
      <c r="R549" s="7567" t="s">
        <v>1028</v>
      </c>
      <c r="S549" s="7567" t="s">
        <v>1054</v>
      </c>
      <c r="T549" s="7567" t="s">
        <v>1054</v>
      </c>
      <c r="U549" s="7567" t="s">
        <v>1055</v>
      </c>
      <c r="V549" s="7567" t="s">
        <v>1163</v>
      </c>
      <c r="W549" s="7567" t="s">
        <v>1164</v>
      </c>
      <c r="X549" s="7567" t="s">
        <v>1165</v>
      </c>
      <c r="Y549" s="7567" t="s">
        <v>106</v>
      </c>
      <c r="Z549" s="1573"/>
      <c r="AA549" s="1574"/>
      <c r="AB549" s="1574"/>
      <c r="AC549" s="1578"/>
      <c r="AD549" s="1578"/>
      <c r="AE549" s="1579"/>
      <c r="AF549" s="2904"/>
      <c r="AG549" s="2905"/>
      <c r="AH549" s="2905"/>
      <c r="AI549" s="2904"/>
      <c r="AJ549" s="2905"/>
      <c r="AK549" s="2905"/>
      <c r="AL549" s="2386"/>
      <c r="AM549" s="2221"/>
      <c r="AN549" s="2221"/>
      <c r="AO549" s="2221"/>
      <c r="AP549" s="2221"/>
      <c r="AQ549" s="2221"/>
      <c r="AR549" s="2221"/>
      <c r="AS549" s="2221"/>
      <c r="AT549" s="2221"/>
      <c r="AU549" s="2221"/>
      <c r="AV549" s="2221"/>
      <c r="AW549" s="2221"/>
      <c r="AX549" s="2221"/>
      <c r="AY549" s="2221"/>
      <c r="AZ549" s="2221"/>
      <c r="BA549" s="2221"/>
      <c r="BB549" s="2221"/>
      <c r="BC549" s="2221"/>
      <c r="BD549" s="2221"/>
      <c r="BE549" s="2221"/>
      <c r="BF549" s="2221"/>
      <c r="BG549" s="7564"/>
    </row>
    <row customHeight="1" ht="11.25">
      <c r="A550" s="1564" t="s">
        <v>989</v>
      </c>
      <c r="B550" s="1564"/>
      <c r="C550" s="1564"/>
      <c r="D550" s="1558"/>
      <c r="E550" s="1568"/>
      <c r="F550" s="2227"/>
      <c r="G550" s="2228"/>
      <c r="H550" s="2913" t="s">
        <v>108</v>
      </c>
      <c r="I550" s="2914"/>
      <c r="J550" s="2883"/>
      <c r="K550" s="2915"/>
      <c r="L550" s="2505"/>
      <c r="M550" s="2506"/>
      <c r="N550" s="2906"/>
      <c r="O550" s="2907"/>
      <c r="P550" s="2909"/>
      <c r="Q550" s="7566"/>
      <c r="R550" s="2911"/>
      <c r="S550" s="2912"/>
      <c r="T550" s="2911"/>
      <c r="U550" s="2911"/>
      <c r="V550" s="2911"/>
      <c r="W550" s="2911"/>
      <c r="X550" s="2911"/>
      <c r="Y550" s="2911"/>
      <c r="Z550" s="2226"/>
      <c r="AA550" s="2192">
        <v>1</v>
      </c>
      <c r="AB550" s="1577" t="s">
        <v>1035</v>
      </c>
      <c r="AC550" s="1567">
        <v>4800</v>
      </c>
      <c r="AD550" s="1577" t="str">
        <f>AB550</f>
        <v>  Прочие собственные средства</v>
      </c>
      <c r="AE550" s="1567"/>
      <c r="AF550" s="2904"/>
      <c r="AG550" s="2905"/>
      <c r="AH550" s="2905"/>
      <c r="AI550" s="2904"/>
      <c r="AJ550" s="2905"/>
      <c r="AK550" s="2905"/>
      <c r="AL550" s="2386"/>
      <c r="AM550" s="2221"/>
      <c r="AN550" s="2221"/>
      <c r="AO550" s="2221"/>
      <c r="AP550" s="2221"/>
      <c r="AQ550" s="2221"/>
      <c r="AR550" s="2221"/>
      <c r="AS550" s="2221"/>
      <c r="AT550" s="2221"/>
      <c r="AU550" s="2221"/>
      <c r="AV550" s="2221"/>
      <c r="AW550" s="2221"/>
      <c r="AX550" s="2221"/>
      <c r="AY550" s="2221"/>
      <c r="AZ550" s="2221"/>
      <c r="BA550" s="2221"/>
      <c r="BB550" s="2221"/>
      <c r="BC550" s="2221"/>
      <c r="BD550" s="2221"/>
      <c r="BE550" s="2221"/>
      <c r="BF550" s="2221"/>
      <c r="BG550" s="7564"/>
    </row>
    <row customHeight="1" ht="11.25">
      <c r="A551" s="1564" t="s">
        <v>989</v>
      </c>
      <c r="B551" s="1564"/>
      <c r="C551" s="1564"/>
      <c r="D551" s="1558"/>
      <c r="E551" s="1568"/>
      <c r="F551" s="2227"/>
      <c r="G551" s="2228"/>
      <c r="H551" s="2913" t="s">
        <v>108</v>
      </c>
      <c r="I551" s="2914"/>
      <c r="J551" s="2883"/>
      <c r="K551" s="2915"/>
      <c r="L551" s="2505"/>
      <c r="M551" s="2506"/>
      <c r="N551" s="2906"/>
      <c r="O551" s="2907"/>
      <c r="P551" s="2910"/>
      <c r="Q551" s="7566"/>
      <c r="R551" s="2911"/>
      <c r="S551" s="2912"/>
      <c r="T551" s="2911"/>
      <c r="U551" s="2911"/>
      <c r="V551" s="2911"/>
      <c r="W551" s="2911"/>
      <c r="X551" s="2911"/>
      <c r="Y551" s="2911"/>
      <c r="Z551" s="1573"/>
      <c r="AA551" s="1574"/>
      <c r="AB551" s="1639" t="s">
        <v>1036</v>
      </c>
      <c r="AC551" s="1578"/>
      <c r="AD551" s="1578"/>
      <c r="AE551" s="1580"/>
      <c r="AF551" s="2904"/>
      <c r="AG551" s="2905"/>
      <c r="AH551" s="2905"/>
      <c r="AI551" s="2904"/>
      <c r="AJ551" s="2905"/>
      <c r="AK551" s="2905"/>
      <c r="AL551" s="2386"/>
      <c r="AM551" s="2221"/>
      <c r="AN551" s="2221"/>
      <c r="AO551" s="2221"/>
      <c r="AP551" s="2221"/>
      <c r="AQ551" s="2221"/>
      <c r="AR551" s="2221"/>
      <c r="AS551" s="2221"/>
      <c r="AT551" s="2221"/>
      <c r="AU551" s="2221"/>
      <c r="AV551" s="2221"/>
      <c r="AW551" s="2221"/>
      <c r="AX551" s="2221"/>
      <c r="AY551" s="2221"/>
      <c r="AZ551" s="2221"/>
      <c r="BA551" s="2221"/>
      <c r="BB551" s="2221"/>
      <c r="BC551" s="2221"/>
      <c r="BD551" s="2221"/>
      <c r="BE551" s="2221"/>
      <c r="BF551" s="2221"/>
      <c r="BG551" s="7564"/>
    </row>
    <row customHeight="1" ht="11.25">
      <c r="A552" s="1564" t="s">
        <v>989</v>
      </c>
      <c r="B552" s="1564"/>
      <c r="C552" s="1564"/>
      <c r="D552" s="1558"/>
      <c r="E552" s="1568"/>
      <c r="F552" s="2227"/>
      <c r="G552" s="2228"/>
      <c r="H552" s="2913" t="s">
        <v>108</v>
      </c>
      <c r="I552" s="2914"/>
      <c r="J552" s="2883"/>
      <c r="K552" s="2915"/>
      <c r="L552" s="2505"/>
      <c r="M552" s="2506"/>
      <c r="N552" s="1573"/>
      <c r="O552" s="1574"/>
      <c r="P552" s="1566" t="s">
        <v>1037</v>
      </c>
      <c r="Q552" s="1574"/>
      <c r="R552" s="1574"/>
      <c r="S552" s="1574"/>
      <c r="T552" s="1574"/>
      <c r="U552" s="1574"/>
      <c r="V552" s="1574"/>
      <c r="W552" s="1574"/>
      <c r="X552" s="1574"/>
      <c r="Y552" s="1574"/>
      <c r="Z552" s="1574"/>
      <c r="AA552" s="1574"/>
      <c r="AB552" s="1574"/>
      <c r="AC552" s="1574"/>
      <c r="AD552" s="1574"/>
      <c r="AE552" s="1581"/>
      <c r="AF552" s="2904"/>
      <c r="AG552" s="2905"/>
      <c r="AH552" s="2905"/>
      <c r="AI552" s="2904"/>
      <c r="AJ552" s="2905"/>
      <c r="AK552" s="2905"/>
      <c r="AL552" s="2386"/>
      <c r="AM552" s="2221"/>
      <c r="AN552" s="2221"/>
      <c r="AO552" s="2221"/>
      <c r="AP552" s="2221"/>
      <c r="AQ552" s="2221"/>
      <c r="AR552" s="2221"/>
      <c r="AS552" s="2221"/>
      <c r="AT552" s="2221"/>
      <c r="AU552" s="2221"/>
      <c r="AV552" s="2221"/>
      <c r="AW552" s="2221"/>
      <c r="AX552" s="2221"/>
      <c r="AY552" s="2221"/>
      <c r="AZ552" s="2221"/>
      <c r="BA552" s="2221"/>
      <c r="BB552" s="2221"/>
      <c r="BC552" s="2221"/>
      <c r="BD552" s="2221"/>
      <c r="BE552" s="2221"/>
      <c r="BF552" s="2221"/>
      <c r="BG552" s="7564"/>
    </row>
    <row customHeight="1" ht="12">
      <c r="A553" s="1564" t="s">
        <v>989</v>
      </c>
      <c r="B553" s="1564"/>
      <c r="C553" s="1564"/>
      <c r="D553" s="1558"/>
      <c r="E553" s="1568"/>
      <c r="F553" s="2935"/>
      <c r="G553" s="1588"/>
      <c r="H553" s="1588"/>
      <c r="I553" s="2933" t="s">
        <v>1156</v>
      </c>
      <c r="J553" s="2933"/>
      <c r="K553" s="2933"/>
      <c r="L553" s="1571"/>
      <c r="M553" s="1571"/>
      <c r="N553" s="1572"/>
      <c r="O553" s="1572"/>
      <c r="P553" s="1572"/>
      <c r="Q553" s="1572"/>
      <c r="R553" s="1572"/>
      <c r="S553" s="1572"/>
      <c r="T553" s="1572"/>
      <c r="U553" s="1572"/>
      <c r="V553" s="1572"/>
      <c r="W553" s="1572"/>
      <c r="X553" s="1572"/>
      <c r="Y553" s="1572"/>
      <c r="Z553" s="1572"/>
      <c r="AA553" s="1572"/>
      <c r="AB553" s="1572"/>
      <c r="AC553" s="1572"/>
      <c r="AD553" s="1572"/>
      <c r="AE553" s="1572"/>
      <c r="AF553" s="1572"/>
      <c r="AG553" s="1571"/>
      <c r="AH553" s="1571"/>
      <c r="AI553" s="1572"/>
      <c r="AJ553" s="1571"/>
      <c r="AK553" s="1572"/>
      <c r="AL553" s="2386"/>
      <c r="AM553" s="2221"/>
      <c r="AN553" s="2221"/>
      <c r="AO553" s="2221"/>
      <c r="AP553" s="2221"/>
      <c r="AQ553" s="2221"/>
      <c r="AR553" s="2221"/>
      <c r="AS553" s="2221"/>
      <c r="AT553" s="2221"/>
      <c r="AU553" s="2221"/>
      <c r="AV553" s="2221"/>
      <c r="AW553" s="2221"/>
      <c r="AX553" s="2221"/>
      <c r="AY553" s="2221"/>
      <c r="AZ553" s="2221"/>
      <c r="BA553" s="2221"/>
      <c r="BB553" s="2221"/>
      <c r="BC553" s="2221"/>
      <c r="BD553" s="2221"/>
      <c r="BE553" s="2221"/>
      <c r="BF553" s="2221"/>
      <c r="BG553" s="4633"/>
    </row>
    <row customHeight="1" ht="0.75">
      <c r="A554" s="1564" t="s">
        <v>989</v>
      </c>
      <c r="B554" s="1564"/>
      <c r="C554" s="1564"/>
      <c r="D554" s="1558"/>
      <c r="E554" s="1568"/>
      <c r="F554" s="2934">
        <v>2029</v>
      </c>
      <c r="G554" s="2913"/>
      <c r="H554" s="2938" t="s">
        <v>371</v>
      </c>
      <c r="I554" s="2939"/>
      <c r="J554" s="2940"/>
      <c r="K554" s="2940"/>
      <c r="L554" s="2932"/>
      <c r="M554" s="2666"/>
      <c r="N554" s="2434"/>
      <c r="O554" s="2433"/>
      <c r="P554" s="2434"/>
      <c r="Q554" s="2434"/>
      <c r="R554" s="2434"/>
      <c r="S554" s="2434"/>
      <c r="T554" s="2434"/>
      <c r="U554" s="2434"/>
      <c r="V554" s="2434"/>
      <c r="W554" s="2434"/>
      <c r="X554" s="2434"/>
      <c r="Y554" s="2434"/>
      <c r="Z554" s="2434"/>
      <c r="AA554" s="2434"/>
      <c r="AB554" s="2434"/>
      <c r="AC554" s="2434"/>
      <c r="AD554" s="2434"/>
      <c r="AE554" s="2434"/>
      <c r="AF554" s="2936"/>
      <c r="AG554" s="2932"/>
      <c r="AH554" s="2932"/>
      <c r="AI554" s="2936"/>
      <c r="AJ554" s="2932"/>
      <c r="AK554" s="2932"/>
      <c r="AL554" s="2386"/>
      <c r="AM554" s="2221"/>
      <c r="AN554" s="2221"/>
      <c r="AO554" s="2221"/>
      <c r="AP554" s="2221"/>
      <c r="AQ554" s="2221"/>
      <c r="AR554" s="2221"/>
      <c r="AS554" s="2221"/>
      <c r="AT554" s="2221"/>
      <c r="AU554" s="2221"/>
      <c r="AV554" s="2221"/>
      <c r="AW554" s="2221"/>
      <c r="AX554" s="2221"/>
      <c r="AY554" s="2221"/>
      <c r="AZ554" s="2221"/>
      <c r="BA554" s="2221"/>
      <c r="BB554" s="2221"/>
      <c r="BC554" s="2221"/>
      <c r="BD554" s="2221"/>
      <c r="BE554" s="2221"/>
      <c r="BF554" s="2221"/>
      <c r="BG554" s="4633"/>
    </row>
    <row customHeight="1" ht="0.75">
      <c r="A555" s="1564" t="s">
        <v>989</v>
      </c>
      <c r="B555" s="1564"/>
      <c r="C555" s="1564"/>
      <c r="D555" s="1558"/>
      <c r="E555" s="1568"/>
      <c r="F555" s="2934"/>
      <c r="G555" s="2913"/>
      <c r="H555" s="2938"/>
      <c r="I555" s="2939"/>
      <c r="J555" s="2940"/>
      <c r="K555" s="2940"/>
      <c r="L555" s="2932"/>
      <c r="M555" s="2666"/>
      <c r="N555" s="2941"/>
      <c r="O555" s="2942"/>
      <c r="P555" s="2986"/>
      <c r="Q555" s="2937"/>
      <c r="R555" s="2937"/>
      <c r="S555" s="2937"/>
      <c r="T555" s="2937"/>
      <c r="U555" s="2937"/>
      <c r="V555" s="2937"/>
      <c r="W555" s="2937"/>
      <c r="X555" s="2937"/>
      <c r="Y555" s="2937"/>
      <c r="Z555" s="2435"/>
      <c r="AA555" s="2436"/>
      <c r="AB555" s="2436"/>
      <c r="AC555" s="2437"/>
      <c r="AD555" s="2437"/>
      <c r="AE555" s="2438"/>
      <c r="AF555" s="2936"/>
      <c r="AG555" s="2932"/>
      <c r="AH555" s="2932"/>
      <c r="AI555" s="2936"/>
      <c r="AJ555" s="2932"/>
      <c r="AK555" s="2932"/>
      <c r="AL555" s="2386"/>
      <c r="AM555" s="2221"/>
      <c r="AN555" s="2221"/>
      <c r="AO555" s="2221"/>
      <c r="AP555" s="2221"/>
      <c r="AQ555" s="2221"/>
      <c r="AR555" s="2221"/>
      <c r="AS555" s="2221"/>
      <c r="AT555" s="2221"/>
      <c r="AU555" s="2221"/>
      <c r="AV555" s="2221"/>
      <c r="AW555" s="2221"/>
      <c r="AX555" s="2221"/>
      <c r="AY555" s="2221"/>
      <c r="AZ555" s="2221"/>
      <c r="BA555" s="2221"/>
      <c r="BB555" s="2221"/>
      <c r="BC555" s="2221"/>
      <c r="BD555" s="2221"/>
      <c r="BE555" s="2221"/>
      <c r="BF555" s="2221"/>
      <c r="BG555" s="4633"/>
    </row>
    <row customHeight="1" ht="0.75">
      <c r="A556" s="1564" t="s">
        <v>989</v>
      </c>
      <c r="B556" s="1564"/>
      <c r="C556" s="1564"/>
      <c r="D556" s="1558"/>
      <c r="E556" s="1568"/>
      <c r="F556" s="2934"/>
      <c r="G556" s="2913"/>
      <c r="H556" s="2938"/>
      <c r="I556" s="2939"/>
      <c r="J556" s="2940"/>
      <c r="K556" s="2940"/>
      <c r="L556" s="2932"/>
      <c r="M556" s="2666"/>
      <c r="N556" s="2941"/>
      <c r="O556" s="2942"/>
      <c r="P556" s="2987"/>
      <c r="Q556" s="2937"/>
      <c r="R556" s="2937"/>
      <c r="S556" s="2937"/>
      <c r="T556" s="2937"/>
      <c r="U556" s="2937"/>
      <c r="V556" s="2937"/>
      <c r="W556" s="2937"/>
      <c r="X556" s="2937"/>
      <c r="Y556" s="2937"/>
      <c r="Z556" s="2439"/>
      <c r="AA556" s="2440"/>
      <c r="AB556" s="2441"/>
      <c r="AC556" s="2442"/>
      <c r="AD556" s="2441"/>
      <c r="AE556" s="2442"/>
      <c r="AF556" s="2936"/>
      <c r="AG556" s="2932"/>
      <c r="AH556" s="2932"/>
      <c r="AI556" s="2936"/>
      <c r="AJ556" s="2932"/>
      <c r="AK556" s="2932"/>
      <c r="AL556" s="2386"/>
      <c r="AM556" s="2221"/>
      <c r="AN556" s="2221"/>
      <c r="AO556" s="2221"/>
      <c r="AP556" s="2221"/>
      <c r="AQ556" s="2221"/>
      <c r="AR556" s="2221"/>
      <c r="AS556" s="2221"/>
      <c r="AT556" s="2221"/>
      <c r="AU556" s="2221"/>
      <c r="AV556" s="2221"/>
      <c r="AW556" s="2221"/>
      <c r="AX556" s="2221"/>
      <c r="AY556" s="2221"/>
      <c r="AZ556" s="2221"/>
      <c r="BA556" s="2221"/>
      <c r="BB556" s="2221"/>
      <c r="BC556" s="2221"/>
      <c r="BD556" s="2221"/>
      <c r="BE556" s="2221"/>
      <c r="BF556" s="2221"/>
      <c r="BG556" s="4633"/>
    </row>
    <row customHeight="1" ht="0.75">
      <c r="A557" s="1564" t="s">
        <v>989</v>
      </c>
      <c r="B557" s="1564"/>
      <c r="C557" s="1564"/>
      <c r="D557" s="1558"/>
      <c r="E557" s="1568"/>
      <c r="F557" s="2934"/>
      <c r="G557" s="2913"/>
      <c r="H557" s="2938"/>
      <c r="I557" s="2939"/>
      <c r="J557" s="2940"/>
      <c r="K557" s="2940"/>
      <c r="L557" s="2932"/>
      <c r="M557" s="2666"/>
      <c r="N557" s="2941"/>
      <c r="O557" s="2942"/>
      <c r="P557" s="2988"/>
      <c r="Q557" s="2937"/>
      <c r="R557" s="2937"/>
      <c r="S557" s="2937"/>
      <c r="T557" s="2937"/>
      <c r="U557" s="2937"/>
      <c r="V557" s="2937"/>
      <c r="W557" s="2937"/>
      <c r="X557" s="2937"/>
      <c r="Y557" s="2937"/>
      <c r="Z557" s="2435"/>
      <c r="AA557" s="2436"/>
      <c r="AB557" s="2443"/>
      <c r="AC557" s="2437"/>
      <c r="AD557" s="2437"/>
      <c r="AE557" s="2444"/>
      <c r="AF557" s="2936"/>
      <c r="AG557" s="2932"/>
      <c r="AH557" s="2932"/>
      <c r="AI557" s="2936"/>
      <c r="AJ557" s="2932"/>
      <c r="AK557" s="2932"/>
      <c r="AL557" s="2386"/>
      <c r="AM557" s="2221"/>
      <c r="AN557" s="2221"/>
      <c r="AO557" s="2221"/>
      <c r="AP557" s="2221"/>
      <c r="AQ557" s="2221"/>
      <c r="AR557" s="2221"/>
      <c r="AS557" s="2221"/>
      <c r="AT557" s="2221"/>
      <c r="AU557" s="2221"/>
      <c r="AV557" s="2221"/>
      <c r="AW557" s="2221"/>
      <c r="AX557" s="2221"/>
      <c r="AY557" s="2221"/>
      <c r="AZ557" s="2221"/>
      <c r="BA557" s="2221"/>
      <c r="BB557" s="2221"/>
      <c r="BC557" s="2221"/>
      <c r="BD557" s="2221"/>
      <c r="BE557" s="2221"/>
      <c r="BF557" s="2221"/>
      <c r="BG557" s="4633"/>
    </row>
    <row customHeight="1" ht="0.75">
      <c r="A558" s="1564" t="s">
        <v>989</v>
      </c>
      <c r="B558" s="1564"/>
      <c r="C558" s="1564"/>
      <c r="D558" s="1558"/>
      <c r="E558" s="1568"/>
      <c r="F558" s="2934"/>
      <c r="G558" s="2913"/>
      <c r="H558" s="2938"/>
      <c r="I558" s="2939"/>
      <c r="J558" s="2940"/>
      <c r="K558" s="2940"/>
      <c r="L558" s="2932"/>
      <c r="M558" s="2666"/>
      <c r="N558" s="2436"/>
      <c r="O558" s="2436"/>
      <c r="P558" s="2443"/>
      <c r="Q558" s="2436"/>
      <c r="R558" s="2436"/>
      <c r="S558" s="2436"/>
      <c r="T558" s="2436"/>
      <c r="U558" s="2436"/>
      <c r="V558" s="2436"/>
      <c r="W558" s="2436"/>
      <c r="X558" s="2436"/>
      <c r="Y558" s="2436"/>
      <c r="Z558" s="2436"/>
      <c r="AA558" s="2436"/>
      <c r="AB558" s="2436"/>
      <c r="AC558" s="2436"/>
      <c r="AD558" s="2436"/>
      <c r="AE558" s="2445"/>
      <c r="AF558" s="2936"/>
      <c r="AG558" s="2932"/>
      <c r="AH558" s="2932"/>
      <c r="AI558" s="2936"/>
      <c r="AJ558" s="2932"/>
      <c r="AK558" s="2932"/>
      <c r="AL558" s="2386"/>
      <c r="AM558" s="2221"/>
      <c r="AN558" s="2221"/>
      <c r="AO558" s="2221"/>
      <c r="AP558" s="2221"/>
      <c r="AQ558" s="2221"/>
      <c r="AR558" s="2221"/>
      <c r="AS558" s="2221"/>
      <c r="AT558" s="2221"/>
      <c r="AU558" s="2221"/>
      <c r="AV558" s="2221"/>
      <c r="AW558" s="2221"/>
      <c r="AX558" s="2221"/>
      <c r="AY558" s="2221"/>
      <c r="AZ558" s="2221"/>
      <c r="BA558" s="2221"/>
      <c r="BB558" s="2221"/>
      <c r="BC558" s="2221"/>
      <c r="BD558" s="2221"/>
      <c r="BE558" s="2221"/>
      <c r="BF558" s="2221"/>
      <c r="BG558" s="4633"/>
    </row>
    <row customHeight="1" ht="11.25">
      <c r="A559" s="1564" t="s">
        <v>989</v>
      </c>
      <c r="B559" s="1564" t="s">
        <v>1021</v>
      </c>
      <c r="C559" s="1564"/>
      <c r="D559" s="1558"/>
      <c r="E559" s="1568"/>
      <c r="F559" s="2227"/>
      <c r="G559" s="4617" t="s">
        <v>684</v>
      </c>
      <c r="H559" s="2913" t="s">
        <v>106</v>
      </c>
      <c r="I559" s="2914" t="s">
        <v>1022</v>
      </c>
      <c r="J559" s="2883" t="s">
        <v>1038</v>
      </c>
      <c r="K559" s="2915" t="s">
        <v>1159</v>
      </c>
      <c r="L559" s="2505" t="s">
        <v>19</v>
      </c>
      <c r="M559" s="2506"/>
      <c r="N559" s="2384"/>
      <c r="O559" s="1575" t="s">
        <v>371</v>
      </c>
      <c r="P559" s="1576"/>
      <c r="Q559" s="1576"/>
      <c r="R559" s="1576"/>
      <c r="S559" s="1576"/>
      <c r="T559" s="1576"/>
      <c r="U559" s="1576"/>
      <c r="V559" s="1576"/>
      <c r="W559" s="1576"/>
      <c r="X559" s="1576"/>
      <c r="Y559" s="1576"/>
      <c r="Z559" s="1576"/>
      <c r="AA559" s="1576"/>
      <c r="AB559" s="1576"/>
      <c r="AC559" s="1576"/>
      <c r="AD559" s="1576"/>
      <c r="AE559" s="1576"/>
      <c r="AF559" s="2904">
        <v>4</v>
      </c>
      <c r="AG559" s="2905" t="s">
        <v>1025</v>
      </c>
      <c r="AH559" s="2905" t="s">
        <v>1158</v>
      </c>
      <c r="AI559" s="2904"/>
      <c r="AJ559" s="2905"/>
      <c r="AK559" s="2905"/>
      <c r="AL559" s="2386"/>
      <c r="AM559" s="2221"/>
      <c r="AN559" s="2221"/>
      <c r="AO559" s="2221"/>
      <c r="AP559" s="2221"/>
      <c r="AQ559" s="2221"/>
      <c r="AR559" s="2221"/>
      <c r="AS559" s="2221"/>
      <c r="AT559" s="2221"/>
      <c r="AU559" s="2221"/>
      <c r="AV559" s="2221"/>
      <c r="AW559" s="2221"/>
      <c r="AX559" s="2221"/>
      <c r="AY559" s="2221"/>
      <c r="AZ559" s="2221"/>
      <c r="BA559" s="2221"/>
      <c r="BB559" s="2221"/>
      <c r="BC559" s="2221"/>
      <c r="BD559" s="2221"/>
      <c r="BE559" s="2221"/>
      <c r="BF559" s="2221"/>
      <c r="BG559" s="4633"/>
    </row>
    <row customHeight="1" ht="11.25">
      <c r="A560" s="1564" t="s">
        <v>989</v>
      </c>
      <c r="B560" s="1564"/>
      <c r="C560" s="1564"/>
      <c r="D560" s="1558"/>
      <c r="E560" s="1568"/>
      <c r="F560" s="2227"/>
      <c r="G560" s="2228"/>
      <c r="H560" s="2913" t="s">
        <v>371</v>
      </c>
      <c r="I560" s="2914"/>
      <c r="J560" s="2883"/>
      <c r="K560" s="2915"/>
      <c r="L560" s="2505"/>
      <c r="M560" s="2506"/>
      <c r="N560" s="2906"/>
      <c r="O560" s="2907">
        <v>1</v>
      </c>
      <c r="P560" s="2908" t="s">
        <v>65</v>
      </c>
      <c r="Q560" s="7566" t="s">
        <v>1027</v>
      </c>
      <c r="R560" s="7567" t="s">
        <v>1028</v>
      </c>
      <c r="S560" s="7567" t="s">
        <v>1029</v>
      </c>
      <c r="T560" s="7567" t="s">
        <v>1029</v>
      </c>
      <c r="U560" s="7567" t="s">
        <v>1030</v>
      </c>
      <c r="V560" s="7567" t="s">
        <v>1031</v>
      </c>
      <c r="W560" s="7567" t="s">
        <v>1032</v>
      </c>
      <c r="X560" s="7567" t="s">
        <v>1033</v>
      </c>
      <c r="Y560" s="7567" t="s">
        <v>1034</v>
      </c>
      <c r="Z560" s="1573"/>
      <c r="AA560" s="1574"/>
      <c r="AB560" s="1574"/>
      <c r="AC560" s="1578"/>
      <c r="AD560" s="1578"/>
      <c r="AE560" s="1579"/>
      <c r="AF560" s="2904"/>
      <c r="AG560" s="2905"/>
      <c r="AH560" s="2905"/>
      <c r="AI560" s="2904"/>
      <c r="AJ560" s="2905"/>
      <c r="AK560" s="2905"/>
      <c r="AL560" s="2386"/>
      <c r="AM560" s="2221"/>
      <c r="AN560" s="2221"/>
      <c r="AO560" s="2221"/>
      <c r="AP560" s="2221"/>
      <c r="AQ560" s="2221"/>
      <c r="AR560" s="2221"/>
      <c r="AS560" s="2221"/>
      <c r="AT560" s="2221"/>
      <c r="AU560" s="2221"/>
      <c r="AV560" s="2221"/>
      <c r="AW560" s="2221"/>
      <c r="AX560" s="2221"/>
      <c r="AY560" s="2221"/>
      <c r="AZ560" s="2221"/>
      <c r="BA560" s="2221"/>
      <c r="BB560" s="2221"/>
      <c r="BC560" s="2221"/>
      <c r="BD560" s="2221"/>
      <c r="BE560" s="2221"/>
      <c r="BF560" s="2221"/>
      <c r="BG560" s="4633"/>
    </row>
    <row customHeight="1" ht="11.25">
      <c r="A561" s="1564" t="s">
        <v>989</v>
      </c>
      <c r="B561" s="1564"/>
      <c r="C561" s="1564"/>
      <c r="D561" s="1558"/>
      <c r="E561" s="1568"/>
      <c r="F561" s="2227"/>
      <c r="G561" s="2228"/>
      <c r="H561" s="2913" t="s">
        <v>371</v>
      </c>
      <c r="I561" s="2914"/>
      <c r="J561" s="2883"/>
      <c r="K561" s="2915"/>
      <c r="L561" s="2505"/>
      <c r="M561" s="2506"/>
      <c r="N561" s="2906"/>
      <c r="O561" s="2907"/>
      <c r="P561" s="2909"/>
      <c r="Q561" s="7566"/>
      <c r="R561" s="2911"/>
      <c r="S561" s="2912"/>
      <c r="T561" s="2911"/>
      <c r="U561" s="2911"/>
      <c r="V561" s="2911"/>
      <c r="W561" s="2911"/>
      <c r="X561" s="2911"/>
      <c r="Y561" s="2911"/>
      <c r="Z561" s="2226"/>
      <c r="AA561" s="2192">
        <v>1</v>
      </c>
      <c r="AB561" s="1577" t="s">
        <v>1035</v>
      </c>
      <c r="AC561" s="1567">
        <v>63600</v>
      </c>
      <c r="AD561" s="1577" t="str">
        <f>AB561</f>
        <v>  Прочие собственные средства</v>
      </c>
      <c r="AE561" s="1567"/>
      <c r="AF561" s="2904"/>
      <c r="AG561" s="2905"/>
      <c r="AH561" s="2905"/>
      <c r="AI561" s="2904"/>
      <c r="AJ561" s="2905"/>
      <c r="AK561" s="2905"/>
      <c r="AL561" s="2386"/>
      <c r="AM561" s="2221"/>
      <c r="AN561" s="2221"/>
      <c r="AO561" s="2221"/>
      <c r="AP561" s="2221"/>
      <c r="AQ561" s="2221"/>
      <c r="AR561" s="2221"/>
      <c r="AS561" s="2221"/>
      <c r="AT561" s="2221"/>
      <c r="AU561" s="2221"/>
      <c r="AV561" s="2221"/>
      <c r="AW561" s="2221"/>
      <c r="AX561" s="2221"/>
      <c r="AY561" s="2221"/>
      <c r="AZ561" s="2221"/>
      <c r="BA561" s="2221"/>
      <c r="BB561" s="2221"/>
      <c r="BC561" s="2221"/>
      <c r="BD561" s="2221"/>
      <c r="BE561" s="2221"/>
      <c r="BF561" s="2221"/>
      <c r="BG561" s="4633"/>
    </row>
    <row customHeight="1" ht="11.25">
      <c r="A562" s="1564" t="s">
        <v>989</v>
      </c>
      <c r="B562" s="1564"/>
      <c r="C562" s="1564"/>
      <c r="D562" s="1558"/>
      <c r="E562" s="1568"/>
      <c r="F562" s="2227"/>
      <c r="G562" s="2228"/>
      <c r="H562" s="2913" t="s">
        <v>371</v>
      </c>
      <c r="I562" s="2914"/>
      <c r="J562" s="2883"/>
      <c r="K562" s="2915"/>
      <c r="L562" s="2505"/>
      <c r="M562" s="2506"/>
      <c r="N562" s="2906"/>
      <c r="O562" s="2907"/>
      <c r="P562" s="2910"/>
      <c r="Q562" s="7566"/>
      <c r="R562" s="2911"/>
      <c r="S562" s="2912"/>
      <c r="T562" s="2911"/>
      <c r="U562" s="2911"/>
      <c r="V562" s="2911"/>
      <c r="W562" s="2911"/>
      <c r="X562" s="2911"/>
      <c r="Y562" s="2911"/>
      <c r="Z562" s="1573"/>
      <c r="AA562" s="1574"/>
      <c r="AB562" s="1639" t="s">
        <v>1036</v>
      </c>
      <c r="AC562" s="1578"/>
      <c r="AD562" s="1578"/>
      <c r="AE562" s="1580"/>
      <c r="AF562" s="2904"/>
      <c r="AG562" s="2905"/>
      <c r="AH562" s="2905"/>
      <c r="AI562" s="2904"/>
      <c r="AJ562" s="2905"/>
      <c r="AK562" s="2905"/>
      <c r="AL562" s="2386"/>
      <c r="AM562" s="2221"/>
      <c r="AN562" s="2221"/>
      <c r="AO562" s="2221"/>
      <c r="AP562" s="2221"/>
      <c r="AQ562" s="2221"/>
      <c r="AR562" s="2221"/>
      <c r="AS562" s="2221"/>
      <c r="AT562" s="2221"/>
      <c r="AU562" s="2221"/>
      <c r="AV562" s="2221"/>
      <c r="AW562" s="2221"/>
      <c r="AX562" s="2221"/>
      <c r="AY562" s="2221"/>
      <c r="AZ562" s="2221"/>
      <c r="BA562" s="2221"/>
      <c r="BB562" s="2221"/>
      <c r="BC562" s="2221"/>
      <c r="BD562" s="2221"/>
      <c r="BE562" s="2221"/>
      <c r="BF562" s="2221"/>
      <c r="BG562" s="4633"/>
    </row>
    <row customHeight="1" ht="11.25">
      <c r="A563" s="1564" t="s">
        <v>989</v>
      </c>
      <c r="B563" s="1564"/>
      <c r="C563" s="1564"/>
      <c r="D563" s="1558"/>
      <c r="E563" s="1568"/>
      <c r="F563" s="2227"/>
      <c r="G563" s="2228"/>
      <c r="H563" s="2913" t="s">
        <v>371</v>
      </c>
      <c r="I563" s="2914"/>
      <c r="J563" s="2883"/>
      <c r="K563" s="2915"/>
      <c r="L563" s="2505"/>
      <c r="M563" s="2506"/>
      <c r="N563" s="1573"/>
      <c r="O563" s="1574"/>
      <c r="P563" s="1566" t="s">
        <v>1037</v>
      </c>
      <c r="Q563" s="1574"/>
      <c r="R563" s="1574"/>
      <c r="S563" s="1574"/>
      <c r="T563" s="1574"/>
      <c r="U563" s="1574"/>
      <c r="V563" s="1574"/>
      <c r="W563" s="1574"/>
      <c r="X563" s="1574"/>
      <c r="Y563" s="1574"/>
      <c r="Z563" s="1574"/>
      <c r="AA563" s="1574"/>
      <c r="AB563" s="1574"/>
      <c r="AC563" s="1574"/>
      <c r="AD563" s="1574"/>
      <c r="AE563" s="1581"/>
      <c r="AF563" s="2904"/>
      <c r="AG563" s="2905"/>
      <c r="AH563" s="2905"/>
      <c r="AI563" s="2904"/>
      <c r="AJ563" s="2905"/>
      <c r="AK563" s="2905"/>
      <c r="AL563" s="2386"/>
      <c r="AM563" s="2221"/>
      <c r="AN563" s="2221"/>
      <c r="AO563" s="2221"/>
      <c r="AP563" s="2221"/>
      <c r="AQ563" s="2221"/>
      <c r="AR563" s="2221"/>
      <c r="AS563" s="2221"/>
      <c r="AT563" s="2221"/>
      <c r="AU563" s="2221"/>
      <c r="AV563" s="2221"/>
      <c r="AW563" s="2221"/>
      <c r="AX563" s="2221"/>
      <c r="AY563" s="2221"/>
      <c r="AZ563" s="2221"/>
      <c r="BA563" s="2221"/>
      <c r="BB563" s="2221"/>
      <c r="BC563" s="2221"/>
      <c r="BD563" s="2221"/>
      <c r="BE563" s="2221"/>
      <c r="BF563" s="2221"/>
      <c r="BG563" s="4633"/>
    </row>
    <row customHeight="1" ht="11.25">
      <c r="A564" s="1564" t="s">
        <v>989</v>
      </c>
      <c r="B564" s="1564" t="s">
        <v>22</v>
      </c>
      <c r="C564" s="1564"/>
      <c r="D564" s="1558"/>
      <c r="E564" s="1568"/>
      <c r="F564" s="2227"/>
      <c r="G564" s="4617" t="s">
        <v>684</v>
      </c>
      <c r="H564" s="2913" t="s">
        <v>107</v>
      </c>
      <c r="I564" s="2914" t="s">
        <v>1065</v>
      </c>
      <c r="J564" s="7565" t="s">
        <v>22</v>
      </c>
      <c r="K564" s="2915" t="s">
        <v>1167</v>
      </c>
      <c r="L564" s="2505" t="s">
        <v>19</v>
      </c>
      <c r="M564" s="2506"/>
      <c r="N564" s="2384"/>
      <c r="O564" s="1575" t="s">
        <v>371</v>
      </c>
      <c r="P564" s="1576"/>
      <c r="Q564" s="1576"/>
      <c r="R564" s="1576"/>
      <c r="S564" s="1576"/>
      <c r="T564" s="1576"/>
      <c r="U564" s="1576"/>
      <c r="V564" s="1576"/>
      <c r="W564" s="1576"/>
      <c r="X564" s="1576"/>
      <c r="Y564" s="1576"/>
      <c r="Z564" s="1576"/>
      <c r="AA564" s="1576"/>
      <c r="AB564" s="1576"/>
      <c r="AC564" s="1576"/>
      <c r="AD564" s="1576"/>
      <c r="AE564" s="1576"/>
      <c r="AF564" s="2904">
        <v>3</v>
      </c>
      <c r="AG564" s="2905" t="s">
        <v>1049</v>
      </c>
      <c r="AH564" s="2905" t="s">
        <v>1158</v>
      </c>
      <c r="AI564" s="2904"/>
      <c r="AJ564" s="2905"/>
      <c r="AK564" s="2905"/>
      <c r="AL564" s="2386"/>
      <c r="AM564" s="2221"/>
      <c r="AN564" s="2221"/>
      <c r="AO564" s="2221"/>
      <c r="AP564" s="2221"/>
      <c r="AQ564" s="2221"/>
      <c r="AR564" s="2221"/>
      <c r="AS564" s="2221"/>
      <c r="AT564" s="2221"/>
      <c r="AU564" s="2221"/>
      <c r="AV564" s="2221"/>
      <c r="AW564" s="2221"/>
      <c r="AX564" s="2221"/>
      <c r="AY564" s="2221"/>
      <c r="AZ564" s="2221"/>
      <c r="BA564" s="2221"/>
      <c r="BB564" s="2221"/>
      <c r="BC564" s="2221"/>
      <c r="BD564" s="2221"/>
      <c r="BE564" s="2221"/>
      <c r="BF564" s="2221"/>
      <c r="BG564" s="4633"/>
    </row>
    <row customHeight="1" ht="11.25">
      <c r="A565" s="1564" t="s">
        <v>989</v>
      </c>
      <c r="B565" s="1564"/>
      <c r="C565" s="1564"/>
      <c r="D565" s="1558"/>
      <c r="E565" s="1568"/>
      <c r="F565" s="2227"/>
      <c r="G565" s="2228"/>
      <c r="H565" s="2913" t="s">
        <v>106</v>
      </c>
      <c r="I565" s="2914"/>
      <c r="J565" s="7565"/>
      <c r="K565" s="2915"/>
      <c r="L565" s="2505"/>
      <c r="M565" s="2506"/>
      <c r="N565" s="2906"/>
      <c r="O565" s="2907">
        <v>1</v>
      </c>
      <c r="P565" s="2908" t="s">
        <v>65</v>
      </c>
      <c r="Q565" s="7566" t="s">
        <v>1027</v>
      </c>
      <c r="R565" s="7567" t="s">
        <v>1028</v>
      </c>
      <c r="S565" s="7567" t="s">
        <v>1029</v>
      </c>
      <c r="T565" s="7567" t="s">
        <v>1029</v>
      </c>
      <c r="U565" s="7567" t="s">
        <v>1030</v>
      </c>
      <c r="V565" s="7567" t="s">
        <v>1031</v>
      </c>
      <c r="W565" s="7567" t="s">
        <v>1032</v>
      </c>
      <c r="X565" s="7567" t="s">
        <v>1033</v>
      </c>
      <c r="Y565" s="7567" t="s">
        <v>1034</v>
      </c>
      <c r="Z565" s="1573"/>
      <c r="AA565" s="1574"/>
      <c r="AB565" s="1574"/>
      <c r="AC565" s="1578"/>
      <c r="AD565" s="1578"/>
      <c r="AE565" s="1579"/>
      <c r="AF565" s="2904"/>
      <c r="AG565" s="2905"/>
      <c r="AH565" s="2905"/>
      <c r="AI565" s="2904"/>
      <c r="AJ565" s="2905"/>
      <c r="AK565" s="2905"/>
      <c r="AL565" s="2386"/>
      <c r="AM565" s="2221"/>
      <c r="AN565" s="2221"/>
      <c r="AO565" s="2221"/>
      <c r="AP565" s="2221"/>
      <c r="AQ565" s="2221"/>
      <c r="AR565" s="2221"/>
      <c r="AS565" s="2221"/>
      <c r="AT565" s="2221"/>
      <c r="AU565" s="2221"/>
      <c r="AV565" s="2221"/>
      <c r="AW565" s="2221"/>
      <c r="AX565" s="2221"/>
      <c r="AY565" s="2221"/>
      <c r="AZ565" s="2221"/>
      <c r="BA565" s="2221"/>
      <c r="BB565" s="2221"/>
      <c r="BC565" s="2221"/>
      <c r="BD565" s="2221"/>
      <c r="BE565" s="2221"/>
      <c r="BF565" s="2221"/>
      <c r="BG565" s="4633"/>
    </row>
    <row customHeight="1" ht="11.25">
      <c r="A566" s="1564" t="s">
        <v>989</v>
      </c>
      <c r="B566" s="1564"/>
      <c r="C566" s="1564"/>
      <c r="D566" s="1558"/>
      <c r="E566" s="1568"/>
      <c r="F566" s="2227"/>
      <c r="G566" s="2228"/>
      <c r="H566" s="2913" t="s">
        <v>106</v>
      </c>
      <c r="I566" s="2914"/>
      <c r="J566" s="7565"/>
      <c r="K566" s="2915"/>
      <c r="L566" s="2505"/>
      <c r="M566" s="2506"/>
      <c r="N566" s="2906"/>
      <c r="O566" s="2907"/>
      <c r="P566" s="2909"/>
      <c r="Q566" s="7566"/>
      <c r="R566" s="2911"/>
      <c r="S566" s="2912"/>
      <c r="T566" s="2911"/>
      <c r="U566" s="2911"/>
      <c r="V566" s="2911"/>
      <c r="W566" s="2911"/>
      <c r="X566" s="2911"/>
      <c r="Y566" s="2911"/>
      <c r="Z566" s="2226"/>
      <c r="AA566" s="2192">
        <v>1</v>
      </c>
      <c r="AB566" s="1577" t="s">
        <v>1035</v>
      </c>
      <c r="AC566" s="1567">
        <v>103200</v>
      </c>
      <c r="AD566" s="1577" t="str">
        <f>AB566</f>
        <v>  Прочие собственные средства</v>
      </c>
      <c r="AE566" s="1567"/>
      <c r="AF566" s="2904"/>
      <c r="AG566" s="2905"/>
      <c r="AH566" s="2905"/>
      <c r="AI566" s="2904"/>
      <c r="AJ566" s="2905"/>
      <c r="AK566" s="2905"/>
      <c r="AL566" s="2386"/>
      <c r="AM566" s="2221"/>
      <c r="AN566" s="2221"/>
      <c r="AO566" s="2221"/>
      <c r="AP566" s="2221"/>
      <c r="AQ566" s="2221"/>
      <c r="AR566" s="2221"/>
      <c r="AS566" s="2221"/>
      <c r="AT566" s="2221"/>
      <c r="AU566" s="2221"/>
      <c r="AV566" s="2221"/>
      <c r="AW566" s="2221"/>
      <c r="AX566" s="2221"/>
      <c r="AY566" s="2221"/>
      <c r="AZ566" s="2221"/>
      <c r="BA566" s="2221"/>
      <c r="BB566" s="2221"/>
      <c r="BC566" s="2221"/>
      <c r="BD566" s="2221"/>
      <c r="BE566" s="2221"/>
      <c r="BF566" s="2221"/>
      <c r="BG566" s="4633"/>
    </row>
    <row customHeight="1" ht="11.25">
      <c r="A567" s="1564" t="s">
        <v>989</v>
      </c>
      <c r="B567" s="1564"/>
      <c r="C567" s="1564"/>
      <c r="D567" s="1558"/>
      <c r="E567" s="1568"/>
      <c r="F567" s="2227"/>
      <c r="G567" s="2228"/>
      <c r="H567" s="2913" t="s">
        <v>106</v>
      </c>
      <c r="I567" s="2914"/>
      <c r="J567" s="7565"/>
      <c r="K567" s="2915"/>
      <c r="L567" s="2505"/>
      <c r="M567" s="2506"/>
      <c r="N567" s="2906"/>
      <c r="O567" s="2907"/>
      <c r="P567" s="2910"/>
      <c r="Q567" s="7566"/>
      <c r="R567" s="2911"/>
      <c r="S567" s="2912"/>
      <c r="T567" s="2911"/>
      <c r="U567" s="2911"/>
      <c r="V567" s="2911"/>
      <c r="W567" s="2911"/>
      <c r="X567" s="2911"/>
      <c r="Y567" s="2911"/>
      <c r="Z567" s="1573"/>
      <c r="AA567" s="1574"/>
      <c r="AB567" s="1639" t="s">
        <v>1036</v>
      </c>
      <c r="AC567" s="1578"/>
      <c r="AD567" s="1578"/>
      <c r="AE567" s="1580"/>
      <c r="AF567" s="2904"/>
      <c r="AG567" s="2905"/>
      <c r="AH567" s="2905"/>
      <c r="AI567" s="2904"/>
      <c r="AJ567" s="2905"/>
      <c r="AK567" s="2905"/>
      <c r="AL567" s="2386"/>
      <c r="AM567" s="2221"/>
      <c r="AN567" s="2221"/>
      <c r="AO567" s="2221"/>
      <c r="AP567" s="2221"/>
      <c r="AQ567" s="2221"/>
      <c r="AR567" s="2221"/>
      <c r="AS567" s="2221"/>
      <c r="AT567" s="2221"/>
      <c r="AU567" s="2221"/>
      <c r="AV567" s="2221"/>
      <c r="AW567" s="2221"/>
      <c r="AX567" s="2221"/>
      <c r="AY567" s="2221"/>
      <c r="AZ567" s="2221"/>
      <c r="BA567" s="2221"/>
      <c r="BB567" s="2221"/>
      <c r="BC567" s="2221"/>
      <c r="BD567" s="2221"/>
      <c r="BE567" s="2221"/>
      <c r="BF567" s="2221"/>
      <c r="BG567" s="4633"/>
    </row>
    <row customHeight="1" ht="11.25">
      <c r="A568" s="1564" t="s">
        <v>989</v>
      </c>
      <c r="B568" s="1564"/>
      <c r="C568" s="1564"/>
      <c r="D568" s="1558"/>
      <c r="E568" s="1568"/>
      <c r="F568" s="2227"/>
      <c r="G568" s="2228"/>
      <c r="H568" s="2913" t="s">
        <v>106</v>
      </c>
      <c r="I568" s="2914"/>
      <c r="J568" s="7565"/>
      <c r="K568" s="2915"/>
      <c r="L568" s="2505"/>
      <c r="M568" s="2506"/>
      <c r="N568" s="1573"/>
      <c r="O568" s="1574"/>
      <c r="P568" s="1566" t="s">
        <v>1037</v>
      </c>
      <c r="Q568" s="1574"/>
      <c r="R568" s="1574"/>
      <c r="S568" s="1574"/>
      <c r="T568" s="1574"/>
      <c r="U568" s="1574"/>
      <c r="V568" s="1574"/>
      <c r="W568" s="1574"/>
      <c r="X568" s="1574"/>
      <c r="Y568" s="1574"/>
      <c r="Z568" s="1574"/>
      <c r="AA568" s="1574"/>
      <c r="AB568" s="1574"/>
      <c r="AC568" s="1574"/>
      <c r="AD568" s="1574"/>
      <c r="AE568" s="1581"/>
      <c r="AF568" s="2904"/>
      <c r="AG568" s="2905"/>
      <c r="AH568" s="2905"/>
      <c r="AI568" s="2904"/>
      <c r="AJ568" s="2905"/>
      <c r="AK568" s="2905"/>
      <c r="AL568" s="2386"/>
      <c r="AM568" s="2221"/>
      <c r="AN568" s="2221"/>
      <c r="AO568" s="2221"/>
      <c r="AP568" s="2221"/>
      <c r="AQ568" s="2221"/>
      <c r="AR568" s="2221"/>
      <c r="AS568" s="2221"/>
      <c r="AT568" s="2221"/>
      <c r="AU568" s="2221"/>
      <c r="AV568" s="2221"/>
      <c r="AW568" s="2221"/>
      <c r="AX568" s="2221"/>
      <c r="AY568" s="2221"/>
      <c r="AZ568" s="2221"/>
      <c r="BA568" s="2221"/>
      <c r="BB568" s="2221"/>
      <c r="BC568" s="2221"/>
      <c r="BD568" s="2221"/>
      <c r="BE568" s="2221"/>
      <c r="BF568" s="2221"/>
      <c r="BG568" s="4633"/>
    </row>
    <row customHeight="1" ht="11.25">
      <c r="A569" s="1564" t="s">
        <v>989</v>
      </c>
      <c r="B569" s="1564" t="s">
        <v>1021</v>
      </c>
      <c r="C569" s="1564"/>
      <c r="D569" s="1558"/>
      <c r="E569" s="1568"/>
      <c r="F569" s="2227"/>
      <c r="G569" s="4617" t="s">
        <v>684</v>
      </c>
      <c r="H569" s="2913" t="s">
        <v>90</v>
      </c>
      <c r="I569" s="2914" t="s">
        <v>1022</v>
      </c>
      <c r="J569" s="2883" t="s">
        <v>1038</v>
      </c>
      <c r="K569" s="2915" t="s">
        <v>1168</v>
      </c>
      <c r="L569" s="2505" t="s">
        <v>19</v>
      </c>
      <c r="M569" s="2506"/>
      <c r="N569" s="2384"/>
      <c r="O569" s="1575" t="s">
        <v>371</v>
      </c>
      <c r="P569" s="1576"/>
      <c r="Q569" s="1576"/>
      <c r="R569" s="1576"/>
      <c r="S569" s="1576"/>
      <c r="T569" s="1576"/>
      <c r="U569" s="1576"/>
      <c r="V569" s="1576"/>
      <c r="W569" s="1576"/>
      <c r="X569" s="1576"/>
      <c r="Y569" s="1576"/>
      <c r="Z569" s="1576"/>
      <c r="AA569" s="1576"/>
      <c r="AB569" s="1576"/>
      <c r="AC569" s="1576"/>
      <c r="AD569" s="1576"/>
      <c r="AE569" s="1576"/>
      <c r="AF569" s="2904">
        <v>3</v>
      </c>
      <c r="AG569" s="2905" t="s">
        <v>1025</v>
      </c>
      <c r="AH569" s="2905" t="s">
        <v>1158</v>
      </c>
      <c r="AI569" s="2904"/>
      <c r="AJ569" s="2905"/>
      <c r="AK569" s="2905"/>
      <c r="AL569" s="2386"/>
      <c r="AM569" s="2221"/>
      <c r="AN569" s="2221"/>
      <c r="AO569" s="2221"/>
      <c r="AP569" s="2221"/>
      <c r="AQ569" s="2221"/>
      <c r="AR569" s="2221"/>
      <c r="AS569" s="2221"/>
      <c r="AT569" s="2221"/>
      <c r="AU569" s="2221"/>
      <c r="AV569" s="2221"/>
      <c r="AW569" s="2221"/>
      <c r="AX569" s="2221"/>
      <c r="AY569" s="2221"/>
      <c r="AZ569" s="2221"/>
      <c r="BA569" s="2221"/>
      <c r="BB569" s="2221"/>
      <c r="BC569" s="2221"/>
      <c r="BD569" s="2221"/>
      <c r="BE569" s="2221"/>
      <c r="BF569" s="2221"/>
      <c r="BG569" s="4633"/>
    </row>
    <row customHeight="1" ht="11.25">
      <c r="A570" s="1564" t="s">
        <v>989</v>
      </c>
      <c r="B570" s="1564"/>
      <c r="C570" s="1564"/>
      <c r="D570" s="1558"/>
      <c r="E570" s="1568"/>
      <c r="F570" s="2227"/>
      <c r="G570" s="2228"/>
      <c r="H570" s="2913" t="s">
        <v>107</v>
      </c>
      <c r="I570" s="2914"/>
      <c r="J570" s="2883"/>
      <c r="K570" s="2915"/>
      <c r="L570" s="2505"/>
      <c r="M570" s="2506"/>
      <c r="N570" s="2906"/>
      <c r="O570" s="2907">
        <v>1</v>
      </c>
      <c r="P570" s="2908" t="s">
        <v>65</v>
      </c>
      <c r="Q570" s="7566" t="s">
        <v>1027</v>
      </c>
      <c r="R570" s="7567" t="s">
        <v>1028</v>
      </c>
      <c r="S570" s="7567" t="s">
        <v>1029</v>
      </c>
      <c r="T570" s="7567" t="s">
        <v>1029</v>
      </c>
      <c r="U570" s="7567" t="s">
        <v>1030</v>
      </c>
      <c r="V570" s="7567" t="s">
        <v>1031</v>
      </c>
      <c r="W570" s="7567" t="s">
        <v>1032</v>
      </c>
      <c r="X570" s="7567" t="s">
        <v>1033</v>
      </c>
      <c r="Y570" s="7567" t="s">
        <v>1034</v>
      </c>
      <c r="Z570" s="1573"/>
      <c r="AA570" s="1574"/>
      <c r="AB570" s="1574"/>
      <c r="AC570" s="1578"/>
      <c r="AD570" s="1578"/>
      <c r="AE570" s="1579"/>
      <c r="AF570" s="2904"/>
      <c r="AG570" s="2905"/>
      <c r="AH570" s="2905"/>
      <c r="AI570" s="2904"/>
      <c r="AJ570" s="2905"/>
      <c r="AK570" s="2905"/>
      <c r="AL570" s="2386"/>
      <c r="AM570" s="2221"/>
      <c r="AN570" s="2221"/>
      <c r="AO570" s="2221"/>
      <c r="AP570" s="2221"/>
      <c r="AQ570" s="2221"/>
      <c r="AR570" s="2221"/>
      <c r="AS570" s="2221"/>
      <c r="AT570" s="2221"/>
      <c r="AU570" s="2221"/>
      <c r="AV570" s="2221"/>
      <c r="AW570" s="2221"/>
      <c r="AX570" s="2221"/>
      <c r="AY570" s="2221"/>
      <c r="AZ570" s="2221"/>
      <c r="BA570" s="2221"/>
      <c r="BB570" s="2221"/>
      <c r="BC570" s="2221"/>
      <c r="BD570" s="2221"/>
      <c r="BE570" s="2221"/>
      <c r="BF570" s="2221"/>
      <c r="BG570" s="4633"/>
    </row>
    <row customHeight="1" ht="11.25">
      <c r="A571" s="1564" t="s">
        <v>989</v>
      </c>
      <c r="B571" s="1564"/>
      <c r="C571" s="1564"/>
      <c r="D571" s="1558"/>
      <c r="E571" s="1568"/>
      <c r="F571" s="2227"/>
      <c r="G571" s="2228"/>
      <c r="H571" s="2913" t="s">
        <v>107</v>
      </c>
      <c r="I571" s="2914"/>
      <c r="J571" s="2883"/>
      <c r="K571" s="2915"/>
      <c r="L571" s="2505"/>
      <c r="M571" s="2506"/>
      <c r="N571" s="2906"/>
      <c r="O571" s="2907"/>
      <c r="P571" s="2909"/>
      <c r="Q571" s="7566"/>
      <c r="R571" s="2911"/>
      <c r="S571" s="2912"/>
      <c r="T571" s="2911"/>
      <c r="U571" s="2911"/>
      <c r="V571" s="2911"/>
      <c r="W571" s="2911"/>
      <c r="X571" s="2911"/>
      <c r="Y571" s="2911"/>
      <c r="Z571" s="2226"/>
      <c r="AA571" s="2192">
        <v>1</v>
      </c>
      <c r="AB571" s="1577" t="s">
        <v>1035</v>
      </c>
      <c r="AC571" s="1567">
        <v>30000</v>
      </c>
      <c r="AD571" s="1577" t="str">
        <f>AB571</f>
        <v>  Прочие собственные средства</v>
      </c>
      <c r="AE571" s="1567"/>
      <c r="AF571" s="2904"/>
      <c r="AG571" s="2905"/>
      <c r="AH571" s="2905"/>
      <c r="AI571" s="2904"/>
      <c r="AJ571" s="2905"/>
      <c r="AK571" s="2905"/>
      <c r="AL571" s="2386"/>
      <c r="AM571" s="2221"/>
      <c r="AN571" s="2221"/>
      <c r="AO571" s="2221"/>
      <c r="AP571" s="2221"/>
      <c r="AQ571" s="2221"/>
      <c r="AR571" s="2221"/>
      <c r="AS571" s="2221"/>
      <c r="AT571" s="2221"/>
      <c r="AU571" s="2221"/>
      <c r="AV571" s="2221"/>
      <c r="AW571" s="2221"/>
      <c r="AX571" s="2221"/>
      <c r="AY571" s="2221"/>
      <c r="AZ571" s="2221"/>
      <c r="BA571" s="2221"/>
      <c r="BB571" s="2221"/>
      <c r="BC571" s="2221"/>
      <c r="BD571" s="2221"/>
      <c r="BE571" s="2221"/>
      <c r="BF571" s="2221"/>
      <c r="BG571" s="4633"/>
    </row>
    <row customHeight="1" ht="11.25">
      <c r="A572" s="1564" t="s">
        <v>989</v>
      </c>
      <c r="B572" s="1564"/>
      <c r="C572" s="1564"/>
      <c r="D572" s="1558"/>
      <c r="E572" s="1568"/>
      <c r="F572" s="2227"/>
      <c r="G572" s="2228"/>
      <c r="H572" s="2913" t="s">
        <v>107</v>
      </c>
      <c r="I572" s="2914"/>
      <c r="J572" s="2883"/>
      <c r="K572" s="2915"/>
      <c r="L572" s="2505"/>
      <c r="M572" s="2506"/>
      <c r="N572" s="2906"/>
      <c r="O572" s="2907"/>
      <c r="P572" s="2910"/>
      <c r="Q572" s="7566"/>
      <c r="R572" s="2911"/>
      <c r="S572" s="2912"/>
      <c r="T572" s="2911"/>
      <c r="U572" s="2911"/>
      <c r="V572" s="2911"/>
      <c r="W572" s="2911"/>
      <c r="X572" s="2911"/>
      <c r="Y572" s="2911"/>
      <c r="Z572" s="1573"/>
      <c r="AA572" s="1574"/>
      <c r="AB572" s="1639" t="s">
        <v>1036</v>
      </c>
      <c r="AC572" s="1578"/>
      <c r="AD572" s="1578"/>
      <c r="AE572" s="1580"/>
      <c r="AF572" s="2904"/>
      <c r="AG572" s="2905"/>
      <c r="AH572" s="2905"/>
      <c r="AI572" s="2904"/>
      <c r="AJ572" s="2905"/>
      <c r="AK572" s="2905"/>
      <c r="AL572" s="2386"/>
      <c r="AM572" s="2221"/>
      <c r="AN572" s="2221"/>
      <c r="AO572" s="2221"/>
      <c r="AP572" s="2221"/>
      <c r="AQ572" s="2221"/>
      <c r="AR572" s="2221"/>
      <c r="AS572" s="2221"/>
      <c r="AT572" s="2221"/>
      <c r="AU572" s="2221"/>
      <c r="AV572" s="2221"/>
      <c r="AW572" s="2221"/>
      <c r="AX572" s="2221"/>
      <c r="AY572" s="2221"/>
      <c r="AZ572" s="2221"/>
      <c r="BA572" s="2221"/>
      <c r="BB572" s="2221"/>
      <c r="BC572" s="2221"/>
      <c r="BD572" s="2221"/>
      <c r="BE572" s="2221"/>
      <c r="BF572" s="2221"/>
      <c r="BG572" s="4633"/>
    </row>
    <row customHeight="1" ht="11.25">
      <c r="A573" s="1564" t="s">
        <v>989</v>
      </c>
      <c r="B573" s="1564"/>
      <c r="C573" s="1564"/>
      <c r="D573" s="1558"/>
      <c r="E573" s="1568"/>
      <c r="F573" s="2227"/>
      <c r="G573" s="2228"/>
      <c r="H573" s="2913" t="s">
        <v>107</v>
      </c>
      <c r="I573" s="2914"/>
      <c r="J573" s="2883"/>
      <c r="K573" s="2915"/>
      <c r="L573" s="2505"/>
      <c r="M573" s="2506"/>
      <c r="N573" s="1573"/>
      <c r="O573" s="1574"/>
      <c r="P573" s="1566" t="s">
        <v>1037</v>
      </c>
      <c r="Q573" s="1574"/>
      <c r="R573" s="1574"/>
      <c r="S573" s="1574"/>
      <c r="T573" s="1574"/>
      <c r="U573" s="1574"/>
      <c r="V573" s="1574"/>
      <c r="W573" s="1574"/>
      <c r="X573" s="1574"/>
      <c r="Y573" s="1574"/>
      <c r="Z573" s="1574"/>
      <c r="AA573" s="1574"/>
      <c r="AB573" s="1574"/>
      <c r="AC573" s="1574"/>
      <c r="AD573" s="1574"/>
      <c r="AE573" s="1581"/>
      <c r="AF573" s="2904"/>
      <c r="AG573" s="2905"/>
      <c r="AH573" s="2905"/>
      <c r="AI573" s="2904"/>
      <c r="AJ573" s="2905"/>
      <c r="AK573" s="2905"/>
      <c r="AL573" s="2386"/>
      <c r="AM573" s="2221"/>
      <c r="AN573" s="2221"/>
      <c r="AO573" s="2221"/>
      <c r="AP573" s="2221"/>
      <c r="AQ573" s="2221"/>
      <c r="AR573" s="2221"/>
      <c r="AS573" s="2221"/>
      <c r="AT573" s="2221"/>
      <c r="AU573" s="2221"/>
      <c r="AV573" s="2221"/>
      <c r="AW573" s="2221"/>
      <c r="AX573" s="2221"/>
      <c r="AY573" s="2221"/>
      <c r="AZ573" s="2221"/>
      <c r="BA573" s="2221"/>
      <c r="BB573" s="2221"/>
      <c r="BC573" s="2221"/>
      <c r="BD573" s="2221"/>
      <c r="BE573" s="2221"/>
      <c r="BF573" s="2221"/>
      <c r="BG573" s="4633"/>
    </row>
    <row customHeight="1" ht="11.25">
      <c r="A574" s="1564" t="s">
        <v>989</v>
      </c>
      <c r="B574" s="1564" t="s">
        <v>1021</v>
      </c>
      <c r="C574" s="1564"/>
      <c r="D574" s="1558"/>
      <c r="E574" s="1568"/>
      <c r="F574" s="2227"/>
      <c r="G574" s="4617" t="s">
        <v>684</v>
      </c>
      <c r="H574" s="2913" t="s">
        <v>91</v>
      </c>
      <c r="I574" s="2914" t="s">
        <v>1022</v>
      </c>
      <c r="J574" s="2883" t="s">
        <v>1038</v>
      </c>
      <c r="K574" s="2915" t="s">
        <v>1170</v>
      </c>
      <c r="L574" s="2505" t="s">
        <v>19</v>
      </c>
      <c r="M574" s="2506"/>
      <c r="N574" s="2384"/>
      <c r="O574" s="1575" t="s">
        <v>371</v>
      </c>
      <c r="P574" s="1576"/>
      <c r="Q574" s="1576"/>
      <c r="R574" s="1576"/>
      <c r="S574" s="1576"/>
      <c r="T574" s="1576"/>
      <c r="U574" s="1576"/>
      <c r="V574" s="1576"/>
      <c r="W574" s="1576"/>
      <c r="X574" s="1576"/>
      <c r="Y574" s="1576"/>
      <c r="Z574" s="1576"/>
      <c r="AA574" s="1576"/>
      <c r="AB574" s="1576"/>
      <c r="AC574" s="1576"/>
      <c r="AD574" s="1576"/>
      <c r="AE574" s="1576"/>
      <c r="AF574" s="2904">
        <v>1</v>
      </c>
      <c r="AG574" s="2905" t="s">
        <v>1025</v>
      </c>
      <c r="AH574" s="2905" t="s">
        <v>1158</v>
      </c>
      <c r="AI574" s="2904"/>
      <c r="AJ574" s="2905"/>
      <c r="AK574" s="2905"/>
      <c r="AL574" s="2386"/>
      <c r="AM574" s="2221"/>
      <c r="AN574" s="2221"/>
      <c r="AO574" s="2221"/>
      <c r="AP574" s="2221"/>
      <c r="AQ574" s="2221"/>
      <c r="AR574" s="2221"/>
      <c r="AS574" s="2221"/>
      <c r="AT574" s="2221"/>
      <c r="AU574" s="2221"/>
      <c r="AV574" s="2221"/>
      <c r="AW574" s="2221"/>
      <c r="AX574" s="2221"/>
      <c r="AY574" s="2221"/>
      <c r="AZ574" s="2221"/>
      <c r="BA574" s="2221"/>
      <c r="BB574" s="2221"/>
      <c r="BC574" s="2221"/>
      <c r="BD574" s="2221"/>
      <c r="BE574" s="2221"/>
      <c r="BF574" s="2221"/>
      <c r="BG574" s="4633"/>
    </row>
    <row customHeight="1" ht="11.25">
      <c r="A575" s="1564" t="s">
        <v>989</v>
      </c>
      <c r="B575" s="1564"/>
      <c r="C575" s="1564"/>
      <c r="D575" s="1558"/>
      <c r="E575" s="1568"/>
      <c r="F575" s="2227"/>
      <c r="G575" s="2228"/>
      <c r="H575" s="2913" t="s">
        <v>90</v>
      </c>
      <c r="I575" s="2914"/>
      <c r="J575" s="2883"/>
      <c r="K575" s="2915"/>
      <c r="L575" s="2505"/>
      <c r="M575" s="2506"/>
      <c r="N575" s="2906"/>
      <c r="O575" s="2907">
        <v>1</v>
      </c>
      <c r="P575" s="2908" t="s">
        <v>65</v>
      </c>
      <c r="Q575" s="7566" t="s">
        <v>1027</v>
      </c>
      <c r="R575" s="7567" t="s">
        <v>1028</v>
      </c>
      <c r="S575" s="7567" t="s">
        <v>1029</v>
      </c>
      <c r="T575" s="7567" t="s">
        <v>1029</v>
      </c>
      <c r="U575" s="7567" t="s">
        <v>1030</v>
      </c>
      <c r="V575" s="7567" t="s">
        <v>1031</v>
      </c>
      <c r="W575" s="7567" t="s">
        <v>1032</v>
      </c>
      <c r="X575" s="7567" t="s">
        <v>1033</v>
      </c>
      <c r="Y575" s="7567" t="s">
        <v>1034</v>
      </c>
      <c r="Z575" s="1573"/>
      <c r="AA575" s="1574"/>
      <c r="AB575" s="1574"/>
      <c r="AC575" s="1578"/>
      <c r="AD575" s="1578"/>
      <c r="AE575" s="1579"/>
      <c r="AF575" s="2904"/>
      <c r="AG575" s="2905"/>
      <c r="AH575" s="2905"/>
      <c r="AI575" s="2904"/>
      <c r="AJ575" s="2905"/>
      <c r="AK575" s="2905"/>
      <c r="AL575" s="2386"/>
      <c r="AM575" s="2221"/>
      <c r="AN575" s="2221"/>
      <c r="AO575" s="2221"/>
      <c r="AP575" s="2221"/>
      <c r="AQ575" s="2221"/>
      <c r="AR575" s="2221"/>
      <c r="AS575" s="2221"/>
      <c r="AT575" s="2221"/>
      <c r="AU575" s="2221"/>
      <c r="AV575" s="2221"/>
      <c r="AW575" s="2221"/>
      <c r="AX575" s="2221"/>
      <c r="AY575" s="2221"/>
      <c r="AZ575" s="2221"/>
      <c r="BA575" s="2221"/>
      <c r="BB575" s="2221"/>
      <c r="BC575" s="2221"/>
      <c r="BD575" s="2221"/>
      <c r="BE575" s="2221"/>
      <c r="BF575" s="2221"/>
      <c r="BG575" s="4633"/>
    </row>
    <row customHeight="1" ht="11.25">
      <c r="A576" s="1564" t="s">
        <v>989</v>
      </c>
      <c r="B576" s="1564"/>
      <c r="C576" s="1564"/>
      <c r="D576" s="1558"/>
      <c r="E576" s="1568"/>
      <c r="F576" s="2227"/>
      <c r="G576" s="2228"/>
      <c r="H576" s="2913" t="s">
        <v>90</v>
      </c>
      <c r="I576" s="2914"/>
      <c r="J576" s="2883"/>
      <c r="K576" s="2915"/>
      <c r="L576" s="2505"/>
      <c r="M576" s="2506"/>
      <c r="N576" s="2906"/>
      <c r="O576" s="2907"/>
      <c r="P576" s="2909"/>
      <c r="Q576" s="7566"/>
      <c r="R576" s="2911"/>
      <c r="S576" s="2912"/>
      <c r="T576" s="2911"/>
      <c r="U576" s="2911"/>
      <c r="V576" s="2911"/>
      <c r="W576" s="2911"/>
      <c r="X576" s="2911"/>
      <c r="Y576" s="2911"/>
      <c r="Z576" s="2226"/>
      <c r="AA576" s="2192">
        <v>1</v>
      </c>
      <c r="AB576" s="1577" t="s">
        <v>1035</v>
      </c>
      <c r="AC576" s="1567">
        <v>3600</v>
      </c>
      <c r="AD576" s="1577" t="str">
        <f>AB576</f>
        <v>  Прочие собственные средства</v>
      </c>
      <c r="AE576" s="1567"/>
      <c r="AF576" s="2904"/>
      <c r="AG576" s="2905"/>
      <c r="AH576" s="2905"/>
      <c r="AI576" s="2904"/>
      <c r="AJ576" s="2905"/>
      <c r="AK576" s="2905"/>
      <c r="AL576" s="2386"/>
      <c r="AM576" s="2221"/>
      <c r="AN576" s="2221"/>
      <c r="AO576" s="2221"/>
      <c r="AP576" s="2221"/>
      <c r="AQ576" s="2221"/>
      <c r="AR576" s="2221"/>
      <c r="AS576" s="2221"/>
      <c r="AT576" s="2221"/>
      <c r="AU576" s="2221"/>
      <c r="AV576" s="2221"/>
      <c r="AW576" s="2221"/>
      <c r="AX576" s="2221"/>
      <c r="AY576" s="2221"/>
      <c r="AZ576" s="2221"/>
      <c r="BA576" s="2221"/>
      <c r="BB576" s="2221"/>
      <c r="BC576" s="2221"/>
      <c r="BD576" s="2221"/>
      <c r="BE576" s="2221"/>
      <c r="BF576" s="2221"/>
      <c r="BG576" s="4633"/>
    </row>
    <row customHeight="1" ht="11.25">
      <c r="A577" s="1564" t="s">
        <v>989</v>
      </c>
      <c r="B577" s="1564"/>
      <c r="C577" s="1564"/>
      <c r="D577" s="1558"/>
      <c r="E577" s="1568"/>
      <c r="F577" s="2227"/>
      <c r="G577" s="2228"/>
      <c r="H577" s="2913" t="s">
        <v>90</v>
      </c>
      <c r="I577" s="2914"/>
      <c r="J577" s="2883"/>
      <c r="K577" s="2915"/>
      <c r="L577" s="2505"/>
      <c r="M577" s="2506"/>
      <c r="N577" s="2906"/>
      <c r="O577" s="2907"/>
      <c r="P577" s="2910"/>
      <c r="Q577" s="7566"/>
      <c r="R577" s="2911"/>
      <c r="S577" s="2912"/>
      <c r="T577" s="2911"/>
      <c r="U577" s="2911"/>
      <c r="V577" s="2911"/>
      <c r="W577" s="2911"/>
      <c r="X577" s="2911"/>
      <c r="Y577" s="2911"/>
      <c r="Z577" s="1573"/>
      <c r="AA577" s="1574"/>
      <c r="AB577" s="1639" t="s">
        <v>1036</v>
      </c>
      <c r="AC577" s="1578"/>
      <c r="AD577" s="1578"/>
      <c r="AE577" s="1580"/>
      <c r="AF577" s="2904"/>
      <c r="AG577" s="2905"/>
      <c r="AH577" s="2905"/>
      <c r="AI577" s="2904"/>
      <c r="AJ577" s="2905"/>
      <c r="AK577" s="2905"/>
      <c r="AL577" s="2386"/>
      <c r="AM577" s="2221"/>
      <c r="AN577" s="2221"/>
      <c r="AO577" s="2221"/>
      <c r="AP577" s="2221"/>
      <c r="AQ577" s="2221"/>
      <c r="AR577" s="2221"/>
      <c r="AS577" s="2221"/>
      <c r="AT577" s="2221"/>
      <c r="AU577" s="2221"/>
      <c r="AV577" s="2221"/>
      <c r="AW577" s="2221"/>
      <c r="AX577" s="2221"/>
      <c r="AY577" s="2221"/>
      <c r="AZ577" s="2221"/>
      <c r="BA577" s="2221"/>
      <c r="BB577" s="2221"/>
      <c r="BC577" s="2221"/>
      <c r="BD577" s="2221"/>
      <c r="BE577" s="2221"/>
      <c r="BF577" s="2221"/>
      <c r="BG577" s="4633"/>
    </row>
    <row customHeight="1" ht="11.25">
      <c r="A578" s="1564" t="s">
        <v>989</v>
      </c>
      <c r="B578" s="1564"/>
      <c r="C578" s="1564"/>
      <c r="D578" s="1558"/>
      <c r="E578" s="1568"/>
      <c r="F578" s="2227"/>
      <c r="G578" s="2228"/>
      <c r="H578" s="2913" t="s">
        <v>90</v>
      </c>
      <c r="I578" s="2914"/>
      <c r="J578" s="2883"/>
      <c r="K578" s="2915"/>
      <c r="L578" s="2505"/>
      <c r="M578" s="2506"/>
      <c r="N578" s="1573"/>
      <c r="O578" s="1574"/>
      <c r="P578" s="1566" t="s">
        <v>1037</v>
      </c>
      <c r="Q578" s="1574"/>
      <c r="R578" s="1574"/>
      <c r="S578" s="1574"/>
      <c r="T578" s="1574"/>
      <c r="U578" s="1574"/>
      <c r="V578" s="1574"/>
      <c r="W578" s="1574"/>
      <c r="X578" s="1574"/>
      <c r="Y578" s="1574"/>
      <c r="Z578" s="1574"/>
      <c r="AA578" s="1574"/>
      <c r="AB578" s="1574"/>
      <c r="AC578" s="1574"/>
      <c r="AD578" s="1574"/>
      <c r="AE578" s="1581"/>
      <c r="AF578" s="2904"/>
      <c r="AG578" s="2905"/>
      <c r="AH578" s="2905"/>
      <c r="AI578" s="2904"/>
      <c r="AJ578" s="2905"/>
      <c r="AK578" s="2905"/>
      <c r="AL578" s="2386"/>
      <c r="AM578" s="2221"/>
      <c r="AN578" s="2221"/>
      <c r="AO578" s="2221"/>
      <c r="AP578" s="2221"/>
      <c r="AQ578" s="2221"/>
      <c r="AR578" s="2221"/>
      <c r="AS578" s="2221"/>
      <c r="AT578" s="2221"/>
      <c r="AU578" s="2221"/>
      <c r="AV578" s="2221"/>
      <c r="AW578" s="2221"/>
      <c r="AX578" s="2221"/>
      <c r="AY578" s="2221"/>
      <c r="AZ578" s="2221"/>
      <c r="BA578" s="2221"/>
      <c r="BB578" s="2221"/>
      <c r="BC578" s="2221"/>
      <c r="BD578" s="2221"/>
      <c r="BE578" s="2221"/>
      <c r="BF578" s="2221"/>
      <c r="BG578" s="4633"/>
    </row>
    <row customHeight="1" ht="11.25">
      <c r="A579" s="1564" t="s">
        <v>989</v>
      </c>
      <c r="B579" s="1564" t="s">
        <v>1021</v>
      </c>
      <c r="C579" s="1564"/>
      <c r="D579" s="1558"/>
      <c r="E579" s="1568"/>
      <c r="F579" s="2227"/>
      <c r="G579" s="7559" t="s">
        <v>684</v>
      </c>
      <c r="H579" s="2913" t="s">
        <v>108</v>
      </c>
      <c r="I579" s="2914" t="s">
        <v>1022</v>
      </c>
      <c r="J579" s="2883" t="s">
        <v>1038</v>
      </c>
      <c r="K579" s="2915" t="s">
        <v>1171</v>
      </c>
      <c r="L579" s="2505" t="s">
        <v>19</v>
      </c>
      <c r="M579" s="2506"/>
      <c r="N579" s="2384"/>
      <c r="O579" s="1575" t="s">
        <v>371</v>
      </c>
      <c r="P579" s="1576"/>
      <c r="Q579" s="1576"/>
      <c r="R579" s="1576"/>
      <c r="S579" s="1576"/>
      <c r="T579" s="1576"/>
      <c r="U579" s="1576"/>
      <c r="V579" s="1576"/>
      <c r="W579" s="1576"/>
      <c r="X579" s="1576"/>
      <c r="Y579" s="1576"/>
      <c r="Z579" s="1576"/>
      <c r="AA579" s="1576"/>
      <c r="AB579" s="1576"/>
      <c r="AC579" s="1576"/>
      <c r="AD579" s="1576"/>
      <c r="AE579" s="1576"/>
      <c r="AF579" s="2904">
        <v>1</v>
      </c>
      <c r="AG579" s="2905" t="s">
        <v>1025</v>
      </c>
      <c r="AH579" s="2905" t="s">
        <v>1158</v>
      </c>
      <c r="AI579" s="2904"/>
      <c r="AJ579" s="2905"/>
      <c r="AK579" s="2905"/>
      <c r="AL579" s="2386"/>
      <c r="AM579" s="2221"/>
      <c r="AN579" s="2221"/>
      <c r="AO579" s="2221"/>
      <c r="AP579" s="2221"/>
      <c r="AQ579" s="2221"/>
      <c r="AR579" s="2221"/>
      <c r="AS579" s="2221"/>
      <c r="AT579" s="2221"/>
      <c r="AU579" s="2221"/>
      <c r="AV579" s="2221"/>
      <c r="AW579" s="2221"/>
      <c r="AX579" s="2221"/>
      <c r="AY579" s="2221"/>
      <c r="AZ579" s="2221"/>
      <c r="BA579" s="2221"/>
      <c r="BB579" s="2221"/>
      <c r="BC579" s="2221"/>
      <c r="BD579" s="2221"/>
      <c r="BE579" s="2221"/>
      <c r="BF579" s="2221"/>
      <c r="BG579" s="7564"/>
    </row>
    <row customHeight="1" ht="11.25">
      <c r="A580" s="1564" t="s">
        <v>989</v>
      </c>
      <c r="B580" s="1564"/>
      <c r="C580" s="1564"/>
      <c r="D580" s="1558"/>
      <c r="E580" s="1568"/>
      <c r="F580" s="2227"/>
      <c r="G580" s="2228"/>
      <c r="H580" s="2913" t="s">
        <v>91</v>
      </c>
      <c r="I580" s="2914"/>
      <c r="J580" s="2883"/>
      <c r="K580" s="2915"/>
      <c r="L580" s="2505"/>
      <c r="M580" s="2506"/>
      <c r="N580" s="2906"/>
      <c r="O580" s="2907">
        <v>1</v>
      </c>
      <c r="P580" s="2908" t="s">
        <v>65</v>
      </c>
      <c r="Q580" s="7566" t="s">
        <v>1027</v>
      </c>
      <c r="R580" s="7567" t="s">
        <v>1028</v>
      </c>
      <c r="S580" s="7567" t="s">
        <v>1029</v>
      </c>
      <c r="T580" s="7567" t="s">
        <v>1029</v>
      </c>
      <c r="U580" s="7567" t="s">
        <v>1030</v>
      </c>
      <c r="V580" s="7567" t="s">
        <v>1031</v>
      </c>
      <c r="W580" s="7567" t="s">
        <v>1032</v>
      </c>
      <c r="X580" s="7567" t="s">
        <v>1033</v>
      </c>
      <c r="Y580" s="7567" t="s">
        <v>1034</v>
      </c>
      <c r="Z580" s="1573"/>
      <c r="AA580" s="1574"/>
      <c r="AB580" s="1574"/>
      <c r="AC580" s="1578"/>
      <c r="AD580" s="1578"/>
      <c r="AE580" s="1579"/>
      <c r="AF580" s="2904"/>
      <c r="AG580" s="2905"/>
      <c r="AH580" s="2905"/>
      <c r="AI580" s="2904"/>
      <c r="AJ580" s="2905"/>
      <c r="AK580" s="2905"/>
      <c r="AL580" s="2386"/>
      <c r="AM580" s="2221"/>
      <c r="AN580" s="2221"/>
      <c r="AO580" s="2221"/>
      <c r="AP580" s="2221"/>
      <c r="AQ580" s="2221"/>
      <c r="AR580" s="2221"/>
      <c r="AS580" s="2221"/>
      <c r="AT580" s="2221"/>
      <c r="AU580" s="2221"/>
      <c r="AV580" s="2221"/>
      <c r="AW580" s="2221"/>
      <c r="AX580" s="2221"/>
      <c r="AY580" s="2221"/>
      <c r="AZ580" s="2221"/>
      <c r="BA580" s="2221"/>
      <c r="BB580" s="2221"/>
      <c r="BC580" s="2221"/>
      <c r="BD580" s="2221"/>
      <c r="BE580" s="2221"/>
      <c r="BF580" s="2221"/>
      <c r="BG580" s="7564"/>
    </row>
    <row customHeight="1" ht="11.25">
      <c r="A581" s="1564" t="s">
        <v>989</v>
      </c>
      <c r="B581" s="1564"/>
      <c r="C581" s="1564"/>
      <c r="D581" s="1558"/>
      <c r="E581" s="1568"/>
      <c r="F581" s="2227"/>
      <c r="G581" s="2228"/>
      <c r="H581" s="2913" t="s">
        <v>91</v>
      </c>
      <c r="I581" s="2914"/>
      <c r="J581" s="2883"/>
      <c r="K581" s="2915"/>
      <c r="L581" s="2505"/>
      <c r="M581" s="2506"/>
      <c r="N581" s="2906"/>
      <c r="O581" s="2907"/>
      <c r="P581" s="2909"/>
      <c r="Q581" s="7566"/>
      <c r="R581" s="2911"/>
      <c r="S581" s="2912"/>
      <c r="T581" s="2911"/>
      <c r="U581" s="2911"/>
      <c r="V581" s="2911"/>
      <c r="W581" s="2911"/>
      <c r="X581" s="2911"/>
      <c r="Y581" s="2911"/>
      <c r="Z581" s="2226"/>
      <c r="AA581" s="2192">
        <v>1</v>
      </c>
      <c r="AB581" s="1577" t="s">
        <v>1035</v>
      </c>
      <c r="AC581" s="1567">
        <v>5400</v>
      </c>
      <c r="AD581" s="1577" t="str">
        <f>AB581</f>
        <v>  Прочие собственные средства</v>
      </c>
      <c r="AE581" s="1567"/>
      <c r="AF581" s="2904"/>
      <c r="AG581" s="2905"/>
      <c r="AH581" s="2905"/>
      <c r="AI581" s="2904"/>
      <c r="AJ581" s="2905"/>
      <c r="AK581" s="2905"/>
      <c r="AL581" s="2386"/>
      <c r="AM581" s="2221"/>
      <c r="AN581" s="2221"/>
      <c r="AO581" s="2221"/>
      <c r="AP581" s="2221"/>
      <c r="AQ581" s="2221"/>
      <c r="AR581" s="2221"/>
      <c r="AS581" s="2221"/>
      <c r="AT581" s="2221"/>
      <c r="AU581" s="2221"/>
      <c r="AV581" s="2221"/>
      <c r="AW581" s="2221"/>
      <c r="AX581" s="2221"/>
      <c r="AY581" s="2221"/>
      <c r="AZ581" s="2221"/>
      <c r="BA581" s="2221"/>
      <c r="BB581" s="2221"/>
      <c r="BC581" s="2221"/>
      <c r="BD581" s="2221"/>
      <c r="BE581" s="2221"/>
      <c r="BF581" s="2221"/>
      <c r="BG581" s="7564"/>
    </row>
    <row customHeight="1" ht="11.25">
      <c r="A582" s="1564" t="s">
        <v>989</v>
      </c>
      <c r="B582" s="1564"/>
      <c r="C582" s="1564"/>
      <c r="D582" s="1558"/>
      <c r="E582" s="1568"/>
      <c r="F582" s="2227"/>
      <c r="G582" s="2228"/>
      <c r="H582" s="2913" t="s">
        <v>91</v>
      </c>
      <c r="I582" s="2914"/>
      <c r="J582" s="2883"/>
      <c r="K582" s="2915"/>
      <c r="L582" s="2505"/>
      <c r="M582" s="2506"/>
      <c r="N582" s="2906"/>
      <c r="O582" s="2907"/>
      <c r="P582" s="2910"/>
      <c r="Q582" s="7566"/>
      <c r="R582" s="2911"/>
      <c r="S582" s="2912"/>
      <c r="T582" s="2911"/>
      <c r="U582" s="2911"/>
      <c r="V582" s="2911"/>
      <c r="W582" s="2911"/>
      <c r="X582" s="2911"/>
      <c r="Y582" s="2911"/>
      <c r="Z582" s="1573"/>
      <c r="AA582" s="1574"/>
      <c r="AB582" s="1639" t="s">
        <v>1036</v>
      </c>
      <c r="AC582" s="1578"/>
      <c r="AD582" s="1578"/>
      <c r="AE582" s="1580"/>
      <c r="AF582" s="2904"/>
      <c r="AG582" s="2905"/>
      <c r="AH582" s="2905"/>
      <c r="AI582" s="2904"/>
      <c r="AJ582" s="2905"/>
      <c r="AK582" s="2905"/>
      <c r="AL582" s="2386"/>
      <c r="AM582" s="2221"/>
      <c r="AN582" s="2221"/>
      <c r="AO582" s="2221"/>
      <c r="AP582" s="2221"/>
      <c r="AQ582" s="2221"/>
      <c r="AR582" s="2221"/>
      <c r="AS582" s="2221"/>
      <c r="AT582" s="2221"/>
      <c r="AU582" s="2221"/>
      <c r="AV582" s="2221"/>
      <c r="AW582" s="2221"/>
      <c r="AX582" s="2221"/>
      <c r="AY582" s="2221"/>
      <c r="AZ582" s="2221"/>
      <c r="BA582" s="2221"/>
      <c r="BB582" s="2221"/>
      <c r="BC582" s="2221"/>
      <c r="BD582" s="2221"/>
      <c r="BE582" s="2221"/>
      <c r="BF582" s="2221"/>
      <c r="BG582" s="7564"/>
    </row>
    <row customHeight="1" ht="11.25">
      <c r="A583" s="1564" t="s">
        <v>989</v>
      </c>
      <c r="B583" s="1564"/>
      <c r="C583" s="1564"/>
      <c r="D583" s="1558"/>
      <c r="E583" s="1568"/>
      <c r="F583" s="2227"/>
      <c r="G583" s="2228"/>
      <c r="H583" s="2913" t="s">
        <v>91</v>
      </c>
      <c r="I583" s="2914"/>
      <c r="J583" s="2883"/>
      <c r="K583" s="2915"/>
      <c r="L583" s="2505"/>
      <c r="M583" s="2506"/>
      <c r="N583" s="1573"/>
      <c r="O583" s="1574"/>
      <c r="P583" s="1566" t="s">
        <v>1037</v>
      </c>
      <c r="Q583" s="1574"/>
      <c r="R583" s="1574"/>
      <c r="S583" s="1574"/>
      <c r="T583" s="1574"/>
      <c r="U583" s="1574"/>
      <c r="V583" s="1574"/>
      <c r="W583" s="1574"/>
      <c r="X583" s="1574"/>
      <c r="Y583" s="1574"/>
      <c r="Z583" s="1574"/>
      <c r="AA583" s="1574"/>
      <c r="AB583" s="1574"/>
      <c r="AC583" s="1574"/>
      <c r="AD583" s="1574"/>
      <c r="AE583" s="1581"/>
      <c r="AF583" s="2904"/>
      <c r="AG583" s="2905"/>
      <c r="AH583" s="2905"/>
      <c r="AI583" s="2904"/>
      <c r="AJ583" s="2905"/>
      <c r="AK583" s="2905"/>
      <c r="AL583" s="2386"/>
      <c r="AM583" s="2221"/>
      <c r="AN583" s="2221"/>
      <c r="AO583" s="2221"/>
      <c r="AP583" s="2221"/>
      <c r="AQ583" s="2221"/>
      <c r="AR583" s="2221"/>
      <c r="AS583" s="2221"/>
      <c r="AT583" s="2221"/>
      <c r="AU583" s="2221"/>
      <c r="AV583" s="2221"/>
      <c r="AW583" s="2221"/>
      <c r="AX583" s="2221"/>
      <c r="AY583" s="2221"/>
      <c r="AZ583" s="2221"/>
      <c r="BA583" s="2221"/>
      <c r="BB583" s="2221"/>
      <c r="BC583" s="2221"/>
      <c r="BD583" s="2221"/>
      <c r="BE583" s="2221"/>
      <c r="BF583" s="2221"/>
      <c r="BG583" s="7564"/>
    </row>
    <row customHeight="1" ht="11.25">
      <c r="A584" s="1564" t="s">
        <v>989</v>
      </c>
      <c r="B584" s="1564" t="s">
        <v>1021</v>
      </c>
      <c r="C584" s="1564"/>
      <c r="D584" s="1558"/>
      <c r="E584" s="1568"/>
      <c r="F584" s="2227"/>
      <c r="G584" s="7559" t="s">
        <v>684</v>
      </c>
      <c r="H584" s="2913" t="s">
        <v>92</v>
      </c>
      <c r="I584" s="2914" t="s">
        <v>1022</v>
      </c>
      <c r="J584" s="2883" t="s">
        <v>1038</v>
      </c>
      <c r="K584" s="2915" t="s">
        <v>1169</v>
      </c>
      <c r="L584" s="2505" t="s">
        <v>19</v>
      </c>
      <c r="M584" s="2506"/>
      <c r="N584" s="2384"/>
      <c r="O584" s="1575" t="s">
        <v>371</v>
      </c>
      <c r="P584" s="1576"/>
      <c r="Q584" s="1576"/>
      <c r="R584" s="1576"/>
      <c r="S584" s="1576"/>
      <c r="T584" s="1576"/>
      <c r="U584" s="1576"/>
      <c r="V584" s="1576"/>
      <c r="W584" s="1576"/>
      <c r="X584" s="1576"/>
      <c r="Y584" s="1576"/>
      <c r="Z584" s="1576"/>
      <c r="AA584" s="1576"/>
      <c r="AB584" s="1576"/>
      <c r="AC584" s="1576"/>
      <c r="AD584" s="1576"/>
      <c r="AE584" s="1576"/>
      <c r="AF584" s="2904">
        <v>3</v>
      </c>
      <c r="AG584" s="2905" t="s">
        <v>1025</v>
      </c>
      <c r="AH584" s="2905" t="s">
        <v>1158</v>
      </c>
      <c r="AI584" s="2904"/>
      <c r="AJ584" s="2905"/>
      <c r="AK584" s="2905"/>
      <c r="AL584" s="2386"/>
      <c r="AM584" s="2221"/>
      <c r="AN584" s="2221"/>
      <c r="AO584" s="2221"/>
      <c r="AP584" s="2221"/>
      <c r="AQ584" s="2221"/>
      <c r="AR584" s="2221"/>
      <c r="AS584" s="2221"/>
      <c r="AT584" s="2221"/>
      <c r="AU584" s="2221"/>
      <c r="AV584" s="2221"/>
      <c r="AW584" s="2221"/>
      <c r="AX584" s="2221"/>
      <c r="AY584" s="2221"/>
      <c r="AZ584" s="2221"/>
      <c r="BA584" s="2221"/>
      <c r="BB584" s="2221"/>
      <c r="BC584" s="2221"/>
      <c r="BD584" s="2221"/>
      <c r="BE584" s="2221"/>
      <c r="BF584" s="2221"/>
      <c r="BG584" s="7564"/>
    </row>
    <row customHeight="1" ht="11.25">
      <c r="A585" s="1564" t="s">
        <v>989</v>
      </c>
      <c r="B585" s="1564"/>
      <c r="C585" s="1564"/>
      <c r="D585" s="1558"/>
      <c r="E585" s="1568"/>
      <c r="F585" s="2227"/>
      <c r="G585" s="2228"/>
      <c r="H585" s="2913" t="s">
        <v>108</v>
      </c>
      <c r="I585" s="2914"/>
      <c r="J585" s="2883"/>
      <c r="K585" s="2915"/>
      <c r="L585" s="2505"/>
      <c r="M585" s="2506"/>
      <c r="N585" s="2906"/>
      <c r="O585" s="2907">
        <v>1</v>
      </c>
      <c r="P585" s="2908" t="s">
        <v>65</v>
      </c>
      <c r="Q585" s="7566" t="s">
        <v>1027</v>
      </c>
      <c r="R585" s="7567" t="s">
        <v>1028</v>
      </c>
      <c r="S585" s="7567" t="s">
        <v>1029</v>
      </c>
      <c r="T585" s="7567" t="s">
        <v>1029</v>
      </c>
      <c r="U585" s="7567" t="s">
        <v>1030</v>
      </c>
      <c r="V585" s="7567" t="s">
        <v>1031</v>
      </c>
      <c r="W585" s="7567" t="s">
        <v>1032</v>
      </c>
      <c r="X585" s="7567" t="s">
        <v>1033</v>
      </c>
      <c r="Y585" s="7567" t="s">
        <v>1034</v>
      </c>
      <c r="Z585" s="1573"/>
      <c r="AA585" s="1574"/>
      <c r="AB585" s="1574"/>
      <c r="AC585" s="1578"/>
      <c r="AD585" s="1578"/>
      <c r="AE585" s="1579"/>
      <c r="AF585" s="2904"/>
      <c r="AG585" s="2905"/>
      <c r="AH585" s="2905"/>
      <c r="AI585" s="2904"/>
      <c r="AJ585" s="2905"/>
      <c r="AK585" s="2905"/>
      <c r="AL585" s="2386"/>
      <c r="AM585" s="2221"/>
      <c r="AN585" s="2221"/>
      <c r="AO585" s="2221"/>
      <c r="AP585" s="2221"/>
      <c r="AQ585" s="2221"/>
      <c r="AR585" s="2221"/>
      <c r="AS585" s="2221"/>
      <c r="AT585" s="2221"/>
      <c r="AU585" s="2221"/>
      <c r="AV585" s="2221"/>
      <c r="AW585" s="2221"/>
      <c r="AX585" s="2221"/>
      <c r="AY585" s="2221"/>
      <c r="AZ585" s="2221"/>
      <c r="BA585" s="2221"/>
      <c r="BB585" s="2221"/>
      <c r="BC585" s="2221"/>
      <c r="BD585" s="2221"/>
      <c r="BE585" s="2221"/>
      <c r="BF585" s="2221"/>
      <c r="BG585" s="7564"/>
    </row>
    <row customHeight="1" ht="11.25">
      <c r="A586" s="1564" t="s">
        <v>989</v>
      </c>
      <c r="B586" s="1564"/>
      <c r="C586" s="1564"/>
      <c r="D586" s="1558"/>
      <c r="E586" s="1568"/>
      <c r="F586" s="2227"/>
      <c r="G586" s="2228"/>
      <c r="H586" s="2913" t="s">
        <v>108</v>
      </c>
      <c r="I586" s="2914"/>
      <c r="J586" s="2883"/>
      <c r="K586" s="2915"/>
      <c r="L586" s="2505"/>
      <c r="M586" s="2506"/>
      <c r="N586" s="2906"/>
      <c r="O586" s="2907"/>
      <c r="P586" s="2909"/>
      <c r="Q586" s="7566"/>
      <c r="R586" s="2911"/>
      <c r="S586" s="2912"/>
      <c r="T586" s="2911"/>
      <c r="U586" s="2911"/>
      <c r="V586" s="2911"/>
      <c r="W586" s="2911"/>
      <c r="X586" s="2911"/>
      <c r="Y586" s="2911"/>
      <c r="Z586" s="2226"/>
      <c r="AA586" s="2192">
        <v>1</v>
      </c>
      <c r="AB586" s="1577" t="s">
        <v>1035</v>
      </c>
      <c r="AC586" s="1567">
        <v>24000</v>
      </c>
      <c r="AD586" s="1577" t="str">
        <f>AB586</f>
        <v>  Прочие собственные средства</v>
      </c>
      <c r="AE586" s="1567"/>
      <c r="AF586" s="2904"/>
      <c r="AG586" s="2905"/>
      <c r="AH586" s="2905"/>
      <c r="AI586" s="2904"/>
      <c r="AJ586" s="2905"/>
      <c r="AK586" s="2905"/>
      <c r="AL586" s="2386"/>
      <c r="AM586" s="2221"/>
      <c r="AN586" s="2221"/>
      <c r="AO586" s="2221"/>
      <c r="AP586" s="2221"/>
      <c r="AQ586" s="2221"/>
      <c r="AR586" s="2221"/>
      <c r="AS586" s="2221"/>
      <c r="AT586" s="2221"/>
      <c r="AU586" s="2221"/>
      <c r="AV586" s="2221"/>
      <c r="AW586" s="2221"/>
      <c r="AX586" s="2221"/>
      <c r="AY586" s="2221"/>
      <c r="AZ586" s="2221"/>
      <c r="BA586" s="2221"/>
      <c r="BB586" s="2221"/>
      <c r="BC586" s="2221"/>
      <c r="BD586" s="2221"/>
      <c r="BE586" s="2221"/>
      <c r="BF586" s="2221"/>
      <c r="BG586" s="7564"/>
    </row>
    <row customHeight="1" ht="11.25">
      <c r="A587" s="1564" t="s">
        <v>989</v>
      </c>
      <c r="B587" s="1564"/>
      <c r="C587" s="1564"/>
      <c r="D587" s="1558"/>
      <c r="E587" s="1568"/>
      <c r="F587" s="2227"/>
      <c r="G587" s="2228"/>
      <c r="H587" s="2913" t="s">
        <v>108</v>
      </c>
      <c r="I587" s="2914"/>
      <c r="J587" s="2883"/>
      <c r="K587" s="2915"/>
      <c r="L587" s="2505"/>
      <c r="M587" s="2506"/>
      <c r="N587" s="2906"/>
      <c r="O587" s="2907"/>
      <c r="P587" s="2910"/>
      <c r="Q587" s="7566"/>
      <c r="R587" s="2911"/>
      <c r="S587" s="2912"/>
      <c r="T587" s="2911"/>
      <c r="U587" s="2911"/>
      <c r="V587" s="2911"/>
      <c r="W587" s="2911"/>
      <c r="X587" s="2911"/>
      <c r="Y587" s="2911"/>
      <c r="Z587" s="1573"/>
      <c r="AA587" s="1574"/>
      <c r="AB587" s="1639" t="s">
        <v>1036</v>
      </c>
      <c r="AC587" s="1578"/>
      <c r="AD587" s="1578"/>
      <c r="AE587" s="1580"/>
      <c r="AF587" s="2904"/>
      <c r="AG587" s="2905"/>
      <c r="AH587" s="2905"/>
      <c r="AI587" s="2904"/>
      <c r="AJ587" s="2905"/>
      <c r="AK587" s="2905"/>
      <c r="AL587" s="2386"/>
      <c r="AM587" s="2221"/>
      <c r="AN587" s="2221"/>
      <c r="AO587" s="2221"/>
      <c r="AP587" s="2221"/>
      <c r="AQ587" s="2221"/>
      <c r="AR587" s="2221"/>
      <c r="AS587" s="2221"/>
      <c r="AT587" s="2221"/>
      <c r="AU587" s="2221"/>
      <c r="AV587" s="2221"/>
      <c r="AW587" s="2221"/>
      <c r="AX587" s="2221"/>
      <c r="AY587" s="2221"/>
      <c r="AZ587" s="2221"/>
      <c r="BA587" s="2221"/>
      <c r="BB587" s="2221"/>
      <c r="BC587" s="2221"/>
      <c r="BD587" s="2221"/>
      <c r="BE587" s="2221"/>
      <c r="BF587" s="2221"/>
      <c r="BG587" s="7564"/>
    </row>
    <row customHeight="1" ht="11.25">
      <c r="A588" s="1564" t="s">
        <v>989</v>
      </c>
      <c r="B588" s="1564"/>
      <c r="C588" s="1564"/>
      <c r="D588" s="1558"/>
      <c r="E588" s="1568"/>
      <c r="F588" s="2227"/>
      <c r="G588" s="2228"/>
      <c r="H588" s="2913" t="s">
        <v>108</v>
      </c>
      <c r="I588" s="2914"/>
      <c r="J588" s="2883"/>
      <c r="K588" s="2915"/>
      <c r="L588" s="2505"/>
      <c r="M588" s="2506"/>
      <c r="N588" s="1573"/>
      <c r="O588" s="1574"/>
      <c r="P588" s="1566" t="s">
        <v>1037</v>
      </c>
      <c r="Q588" s="1574"/>
      <c r="R588" s="1574"/>
      <c r="S588" s="1574"/>
      <c r="T588" s="1574"/>
      <c r="U588" s="1574"/>
      <c r="V588" s="1574"/>
      <c r="W588" s="1574"/>
      <c r="X588" s="1574"/>
      <c r="Y588" s="1574"/>
      <c r="Z588" s="1574"/>
      <c r="AA588" s="1574"/>
      <c r="AB588" s="1574"/>
      <c r="AC588" s="1574"/>
      <c r="AD588" s="1574"/>
      <c r="AE588" s="1581"/>
      <c r="AF588" s="2904"/>
      <c r="AG588" s="2905"/>
      <c r="AH588" s="2905"/>
      <c r="AI588" s="2904"/>
      <c r="AJ588" s="2905"/>
      <c r="AK588" s="2905"/>
      <c r="AL588" s="2386"/>
      <c r="AM588" s="2221"/>
      <c r="AN588" s="2221"/>
      <c r="AO588" s="2221"/>
      <c r="AP588" s="2221"/>
      <c r="AQ588" s="2221"/>
      <c r="AR588" s="2221"/>
      <c r="AS588" s="2221"/>
      <c r="AT588" s="2221"/>
      <c r="AU588" s="2221"/>
      <c r="AV588" s="2221"/>
      <c r="AW588" s="2221"/>
      <c r="AX588" s="2221"/>
      <c r="AY588" s="2221"/>
      <c r="AZ588" s="2221"/>
      <c r="BA588" s="2221"/>
      <c r="BB588" s="2221"/>
      <c r="BC588" s="2221"/>
      <c r="BD588" s="2221"/>
      <c r="BE588" s="2221"/>
      <c r="BF588" s="2221"/>
      <c r="BG588" s="7564"/>
    </row>
    <row customHeight="1" ht="11.25">
      <c r="A589" s="1564" t="s">
        <v>989</v>
      </c>
      <c r="B589" s="1564" t="s">
        <v>1021</v>
      </c>
      <c r="C589" s="1564"/>
      <c r="D589" s="1558"/>
      <c r="E589" s="1568"/>
      <c r="F589" s="2227"/>
      <c r="G589" s="7559" t="s">
        <v>684</v>
      </c>
      <c r="H589" s="2913" t="s">
        <v>93</v>
      </c>
      <c r="I589" s="2914" t="s">
        <v>1022</v>
      </c>
      <c r="J589" s="2883" t="s">
        <v>1038</v>
      </c>
      <c r="K589" s="2915" t="s">
        <v>1161</v>
      </c>
      <c r="L589" s="2505" t="s">
        <v>19</v>
      </c>
      <c r="M589" s="2506"/>
      <c r="N589" s="2384"/>
      <c r="O589" s="1575" t="s">
        <v>371</v>
      </c>
      <c r="P589" s="1576"/>
      <c r="Q589" s="1576"/>
      <c r="R589" s="1576"/>
      <c r="S589" s="1576"/>
      <c r="T589" s="1576"/>
      <c r="U589" s="1576"/>
      <c r="V589" s="1576"/>
      <c r="W589" s="1576"/>
      <c r="X589" s="1576"/>
      <c r="Y589" s="1576"/>
      <c r="Z589" s="1576"/>
      <c r="AA589" s="1576"/>
      <c r="AB589" s="1576"/>
      <c r="AC589" s="1576"/>
      <c r="AD589" s="1576"/>
      <c r="AE589" s="1576"/>
      <c r="AF589" s="2904">
        <v>4</v>
      </c>
      <c r="AG589" s="2905" t="s">
        <v>1025</v>
      </c>
      <c r="AH589" s="2905" t="s">
        <v>1158</v>
      </c>
      <c r="AI589" s="2904"/>
      <c r="AJ589" s="2905"/>
      <c r="AK589" s="2905"/>
      <c r="AL589" s="2386"/>
      <c r="AM589" s="2221"/>
      <c r="AN589" s="2221"/>
      <c r="AO589" s="2221"/>
      <c r="AP589" s="2221"/>
      <c r="AQ589" s="2221"/>
      <c r="AR589" s="2221"/>
      <c r="AS589" s="2221"/>
      <c r="AT589" s="2221"/>
      <c r="AU589" s="2221"/>
      <c r="AV589" s="2221"/>
      <c r="AW589" s="2221"/>
      <c r="AX589" s="2221"/>
      <c r="AY589" s="2221"/>
      <c r="AZ589" s="2221"/>
      <c r="BA589" s="2221"/>
      <c r="BB589" s="2221"/>
      <c r="BC589" s="2221"/>
      <c r="BD589" s="2221"/>
      <c r="BE589" s="2221"/>
      <c r="BF589" s="2221"/>
      <c r="BG589" s="7564"/>
    </row>
    <row customHeight="1" ht="11.25">
      <c r="A590" s="1564" t="s">
        <v>989</v>
      </c>
      <c r="B590" s="1564"/>
      <c r="C590" s="1564"/>
      <c r="D590" s="1558"/>
      <c r="E590" s="1568"/>
      <c r="F590" s="2227"/>
      <c r="G590" s="2228"/>
      <c r="H590" s="2913" t="s">
        <v>92</v>
      </c>
      <c r="I590" s="2914"/>
      <c r="J590" s="2883"/>
      <c r="K590" s="2915"/>
      <c r="L590" s="2505"/>
      <c r="M590" s="2506"/>
      <c r="N590" s="2906"/>
      <c r="O590" s="2907">
        <v>1</v>
      </c>
      <c r="P590" s="2908" t="s">
        <v>65</v>
      </c>
      <c r="Q590" s="7566" t="s">
        <v>1162</v>
      </c>
      <c r="R590" s="7567" t="s">
        <v>1028</v>
      </c>
      <c r="S590" s="7567" t="s">
        <v>1054</v>
      </c>
      <c r="T590" s="7567" t="s">
        <v>1054</v>
      </c>
      <c r="U590" s="7567" t="s">
        <v>1055</v>
      </c>
      <c r="V590" s="7567" t="s">
        <v>1163</v>
      </c>
      <c r="W590" s="7567" t="s">
        <v>1164</v>
      </c>
      <c r="X590" s="7567" t="s">
        <v>1165</v>
      </c>
      <c r="Y590" s="7567" t="s">
        <v>106</v>
      </c>
      <c r="Z590" s="1573"/>
      <c r="AA590" s="1574"/>
      <c r="AB590" s="1574"/>
      <c r="AC590" s="1578"/>
      <c r="AD590" s="1578"/>
      <c r="AE590" s="1579"/>
      <c r="AF590" s="2904"/>
      <c r="AG590" s="2905"/>
      <c r="AH590" s="2905"/>
      <c r="AI590" s="2904"/>
      <c r="AJ590" s="2905"/>
      <c r="AK590" s="2905"/>
      <c r="AL590" s="2386"/>
      <c r="AM590" s="2221"/>
      <c r="AN590" s="2221"/>
      <c r="AO590" s="2221"/>
      <c r="AP590" s="2221"/>
      <c r="AQ590" s="2221"/>
      <c r="AR590" s="2221"/>
      <c r="AS590" s="2221"/>
      <c r="AT590" s="2221"/>
      <c r="AU590" s="2221"/>
      <c r="AV590" s="2221"/>
      <c r="AW590" s="2221"/>
      <c r="AX590" s="2221"/>
      <c r="AY590" s="2221"/>
      <c r="AZ590" s="2221"/>
      <c r="BA590" s="2221"/>
      <c r="BB590" s="2221"/>
      <c r="BC590" s="2221"/>
      <c r="BD590" s="2221"/>
      <c r="BE590" s="2221"/>
      <c r="BF590" s="2221"/>
      <c r="BG590" s="7564"/>
    </row>
    <row customHeight="1" ht="11.25">
      <c r="A591" s="1564" t="s">
        <v>989</v>
      </c>
      <c r="B591" s="1564"/>
      <c r="C591" s="1564"/>
      <c r="D591" s="1558"/>
      <c r="E591" s="1568"/>
      <c r="F591" s="2227"/>
      <c r="G591" s="2228"/>
      <c r="H591" s="2913" t="s">
        <v>92</v>
      </c>
      <c r="I591" s="2914"/>
      <c r="J591" s="2883"/>
      <c r="K591" s="2915"/>
      <c r="L591" s="2505"/>
      <c r="M591" s="2506"/>
      <c r="N591" s="2906"/>
      <c r="O591" s="2907"/>
      <c r="P591" s="2909"/>
      <c r="Q591" s="7566"/>
      <c r="R591" s="2911"/>
      <c r="S591" s="2912"/>
      <c r="T591" s="2911"/>
      <c r="U591" s="2911"/>
      <c r="V591" s="2911"/>
      <c r="W591" s="2911"/>
      <c r="X591" s="2911"/>
      <c r="Y591" s="2911"/>
      <c r="Z591" s="2226"/>
      <c r="AA591" s="2192">
        <v>1</v>
      </c>
      <c r="AB591" s="1577" t="s">
        <v>1035</v>
      </c>
      <c r="AC591" s="1567">
        <v>32520</v>
      </c>
      <c r="AD591" s="1577" t="str">
        <f>AB591</f>
        <v>  Прочие собственные средства</v>
      </c>
      <c r="AE591" s="1567"/>
      <c r="AF591" s="2904"/>
      <c r="AG591" s="2905"/>
      <c r="AH591" s="2905"/>
      <c r="AI591" s="2904"/>
      <c r="AJ591" s="2905"/>
      <c r="AK591" s="2905"/>
      <c r="AL591" s="2386"/>
      <c r="AM591" s="2221"/>
      <c r="AN591" s="2221"/>
      <c r="AO591" s="2221"/>
      <c r="AP591" s="2221"/>
      <c r="AQ591" s="2221"/>
      <c r="AR591" s="2221"/>
      <c r="AS591" s="2221"/>
      <c r="AT591" s="2221"/>
      <c r="AU591" s="2221"/>
      <c r="AV591" s="2221"/>
      <c r="AW591" s="2221"/>
      <c r="AX591" s="2221"/>
      <c r="AY591" s="2221"/>
      <c r="AZ591" s="2221"/>
      <c r="BA591" s="2221"/>
      <c r="BB591" s="2221"/>
      <c r="BC591" s="2221"/>
      <c r="BD591" s="2221"/>
      <c r="BE591" s="2221"/>
      <c r="BF591" s="2221"/>
      <c r="BG591" s="7564"/>
    </row>
    <row customHeight="1" ht="11.25">
      <c r="A592" s="1564" t="s">
        <v>989</v>
      </c>
      <c r="B592" s="1564"/>
      <c r="C592" s="1564"/>
      <c r="D592" s="1558"/>
      <c r="E592" s="1568"/>
      <c r="F592" s="2227"/>
      <c r="G592" s="2228"/>
      <c r="H592" s="2913" t="s">
        <v>92</v>
      </c>
      <c r="I592" s="2914"/>
      <c r="J592" s="2883"/>
      <c r="K592" s="2915"/>
      <c r="L592" s="2505"/>
      <c r="M592" s="2506"/>
      <c r="N592" s="2906"/>
      <c r="O592" s="2907"/>
      <c r="P592" s="2910"/>
      <c r="Q592" s="7566"/>
      <c r="R592" s="2911"/>
      <c r="S592" s="2912"/>
      <c r="T592" s="2911"/>
      <c r="U592" s="2911"/>
      <c r="V592" s="2911"/>
      <c r="W592" s="2911"/>
      <c r="X592" s="2911"/>
      <c r="Y592" s="2911"/>
      <c r="Z592" s="1573"/>
      <c r="AA592" s="1574"/>
      <c r="AB592" s="1639" t="s">
        <v>1036</v>
      </c>
      <c r="AC592" s="1578"/>
      <c r="AD592" s="1578"/>
      <c r="AE592" s="1580"/>
      <c r="AF592" s="2904"/>
      <c r="AG592" s="2905"/>
      <c r="AH592" s="2905"/>
      <c r="AI592" s="2904"/>
      <c r="AJ592" s="2905"/>
      <c r="AK592" s="2905"/>
      <c r="AL592" s="2386"/>
      <c r="AM592" s="2221"/>
      <c r="AN592" s="2221"/>
      <c r="AO592" s="2221"/>
      <c r="AP592" s="2221"/>
      <c r="AQ592" s="2221"/>
      <c r="AR592" s="2221"/>
      <c r="AS592" s="2221"/>
      <c r="AT592" s="2221"/>
      <c r="AU592" s="2221"/>
      <c r="AV592" s="2221"/>
      <c r="AW592" s="2221"/>
      <c r="AX592" s="2221"/>
      <c r="AY592" s="2221"/>
      <c r="AZ592" s="2221"/>
      <c r="BA592" s="2221"/>
      <c r="BB592" s="2221"/>
      <c r="BC592" s="2221"/>
      <c r="BD592" s="2221"/>
      <c r="BE592" s="2221"/>
      <c r="BF592" s="2221"/>
      <c r="BG592" s="7564"/>
    </row>
    <row customHeight="1" ht="11.25">
      <c r="A593" s="1564" t="s">
        <v>989</v>
      </c>
      <c r="B593" s="1564"/>
      <c r="C593" s="1564"/>
      <c r="D593" s="1558"/>
      <c r="E593" s="1568"/>
      <c r="F593" s="2227"/>
      <c r="G593" s="2228"/>
      <c r="H593" s="2913" t="s">
        <v>92</v>
      </c>
      <c r="I593" s="2914"/>
      <c r="J593" s="2883"/>
      <c r="K593" s="2915"/>
      <c r="L593" s="2505"/>
      <c r="M593" s="2506"/>
      <c r="N593" s="1573"/>
      <c r="O593" s="1574"/>
      <c r="P593" s="1566" t="s">
        <v>1037</v>
      </c>
      <c r="Q593" s="1574"/>
      <c r="R593" s="1574"/>
      <c r="S593" s="1574"/>
      <c r="T593" s="1574"/>
      <c r="U593" s="1574"/>
      <c r="V593" s="1574"/>
      <c r="W593" s="1574"/>
      <c r="X593" s="1574"/>
      <c r="Y593" s="1574"/>
      <c r="Z593" s="1574"/>
      <c r="AA593" s="1574"/>
      <c r="AB593" s="1574"/>
      <c r="AC593" s="1574"/>
      <c r="AD593" s="1574"/>
      <c r="AE593" s="1581"/>
      <c r="AF593" s="2904"/>
      <c r="AG593" s="2905"/>
      <c r="AH593" s="2905"/>
      <c r="AI593" s="2904"/>
      <c r="AJ593" s="2905"/>
      <c r="AK593" s="2905"/>
      <c r="AL593" s="2386"/>
      <c r="AM593" s="2221"/>
      <c r="AN593" s="2221"/>
      <c r="AO593" s="2221"/>
      <c r="AP593" s="2221"/>
      <c r="AQ593" s="2221"/>
      <c r="AR593" s="2221"/>
      <c r="AS593" s="2221"/>
      <c r="AT593" s="2221"/>
      <c r="AU593" s="2221"/>
      <c r="AV593" s="2221"/>
      <c r="AW593" s="2221"/>
      <c r="AX593" s="2221"/>
      <c r="AY593" s="2221"/>
      <c r="AZ593" s="2221"/>
      <c r="BA593" s="2221"/>
      <c r="BB593" s="2221"/>
      <c r="BC593" s="2221"/>
      <c r="BD593" s="2221"/>
      <c r="BE593" s="2221"/>
      <c r="BF593" s="2221"/>
      <c r="BG593" s="7564"/>
    </row>
    <row customHeight="1" ht="11.25">
      <c r="A594" s="1564" t="s">
        <v>989</v>
      </c>
      <c r="B594" s="1564" t="s">
        <v>1021</v>
      </c>
      <c r="C594" s="1564"/>
      <c r="D594" s="1558"/>
      <c r="E594" s="1568"/>
      <c r="F594" s="2227"/>
      <c r="G594" s="7559" t="s">
        <v>684</v>
      </c>
      <c r="H594" s="2913" t="s">
        <v>109</v>
      </c>
      <c r="I594" s="2914" t="s">
        <v>1022</v>
      </c>
      <c r="J594" s="2883" t="s">
        <v>1038</v>
      </c>
      <c r="K594" s="2915" t="s">
        <v>1166</v>
      </c>
      <c r="L594" s="2505" t="s">
        <v>19</v>
      </c>
      <c r="M594" s="2506"/>
      <c r="N594" s="2384"/>
      <c r="O594" s="1575" t="s">
        <v>371</v>
      </c>
      <c r="P594" s="1576"/>
      <c r="Q594" s="1576"/>
      <c r="R594" s="1576"/>
      <c r="S594" s="1576"/>
      <c r="T594" s="1576"/>
      <c r="U594" s="1576"/>
      <c r="V594" s="1576"/>
      <c r="W594" s="1576"/>
      <c r="X594" s="1576"/>
      <c r="Y594" s="1576"/>
      <c r="Z594" s="1576"/>
      <c r="AA594" s="1576"/>
      <c r="AB594" s="1576"/>
      <c r="AC594" s="1576"/>
      <c r="AD594" s="1576"/>
      <c r="AE594" s="1576"/>
      <c r="AF594" s="2904">
        <v>4</v>
      </c>
      <c r="AG594" s="2905" t="s">
        <v>1025</v>
      </c>
      <c r="AH594" s="2905" t="s">
        <v>1158</v>
      </c>
      <c r="AI594" s="2904"/>
      <c r="AJ594" s="2905"/>
      <c r="AK594" s="2905"/>
      <c r="AL594" s="2386"/>
      <c r="AM594" s="2221"/>
      <c r="AN594" s="2221"/>
      <c r="AO594" s="2221"/>
      <c r="AP594" s="2221"/>
      <c r="AQ594" s="2221"/>
      <c r="AR594" s="2221"/>
      <c r="AS594" s="2221"/>
      <c r="AT594" s="2221"/>
      <c r="AU594" s="2221"/>
      <c r="AV594" s="2221"/>
      <c r="AW594" s="2221"/>
      <c r="AX594" s="2221"/>
      <c r="AY594" s="2221"/>
      <c r="AZ594" s="2221"/>
      <c r="BA594" s="2221"/>
      <c r="BB594" s="2221"/>
      <c r="BC594" s="2221"/>
      <c r="BD594" s="2221"/>
      <c r="BE594" s="2221"/>
      <c r="BF594" s="2221"/>
      <c r="BG594" s="7564"/>
    </row>
    <row customHeight="1" ht="11.25">
      <c r="A595" s="1564" t="s">
        <v>989</v>
      </c>
      <c r="B595" s="1564"/>
      <c r="C595" s="1564"/>
      <c r="D595" s="1558"/>
      <c r="E595" s="1568"/>
      <c r="F595" s="2227"/>
      <c r="G595" s="2228"/>
      <c r="H595" s="2913" t="s">
        <v>93</v>
      </c>
      <c r="I595" s="2914"/>
      <c r="J595" s="2883"/>
      <c r="K595" s="2915"/>
      <c r="L595" s="2505"/>
      <c r="M595" s="2506"/>
      <c r="N595" s="2906"/>
      <c r="O595" s="2907">
        <v>1</v>
      </c>
      <c r="P595" s="2908" t="s">
        <v>65</v>
      </c>
      <c r="Q595" s="7566" t="s">
        <v>1162</v>
      </c>
      <c r="R595" s="7567" t="s">
        <v>1028</v>
      </c>
      <c r="S595" s="7567" t="s">
        <v>1054</v>
      </c>
      <c r="T595" s="7567" t="s">
        <v>1054</v>
      </c>
      <c r="U595" s="7567" t="s">
        <v>1055</v>
      </c>
      <c r="V595" s="7567" t="s">
        <v>1163</v>
      </c>
      <c r="W595" s="7567" t="s">
        <v>1164</v>
      </c>
      <c r="X595" s="7567" t="s">
        <v>1165</v>
      </c>
      <c r="Y595" s="7567" t="s">
        <v>106</v>
      </c>
      <c r="Z595" s="1573"/>
      <c r="AA595" s="1574"/>
      <c r="AB595" s="1574"/>
      <c r="AC595" s="1578"/>
      <c r="AD595" s="1578"/>
      <c r="AE595" s="1579"/>
      <c r="AF595" s="2904"/>
      <c r="AG595" s="2905"/>
      <c r="AH595" s="2905"/>
      <c r="AI595" s="2904"/>
      <c r="AJ595" s="2905"/>
      <c r="AK595" s="2905"/>
      <c r="AL595" s="2386"/>
      <c r="AM595" s="2221"/>
      <c r="AN595" s="2221"/>
      <c r="AO595" s="2221"/>
      <c r="AP595" s="2221"/>
      <c r="AQ595" s="2221"/>
      <c r="AR595" s="2221"/>
      <c r="AS595" s="2221"/>
      <c r="AT595" s="2221"/>
      <c r="AU595" s="2221"/>
      <c r="AV595" s="2221"/>
      <c r="AW595" s="2221"/>
      <c r="AX595" s="2221"/>
      <c r="AY595" s="2221"/>
      <c r="AZ595" s="2221"/>
      <c r="BA595" s="2221"/>
      <c r="BB595" s="2221"/>
      <c r="BC595" s="2221"/>
      <c r="BD595" s="2221"/>
      <c r="BE595" s="2221"/>
      <c r="BF595" s="2221"/>
      <c r="BG595" s="7564"/>
    </row>
    <row customHeight="1" ht="11.25">
      <c r="A596" s="1564" t="s">
        <v>989</v>
      </c>
      <c r="B596" s="1564"/>
      <c r="C596" s="1564"/>
      <c r="D596" s="1558"/>
      <c r="E596" s="1568"/>
      <c r="F596" s="2227"/>
      <c r="G596" s="2228"/>
      <c r="H596" s="2913" t="s">
        <v>93</v>
      </c>
      <c r="I596" s="2914"/>
      <c r="J596" s="2883"/>
      <c r="K596" s="2915"/>
      <c r="L596" s="2505"/>
      <c r="M596" s="2506"/>
      <c r="N596" s="2906"/>
      <c r="O596" s="2907"/>
      <c r="P596" s="2909"/>
      <c r="Q596" s="7566"/>
      <c r="R596" s="2911"/>
      <c r="S596" s="2912"/>
      <c r="T596" s="2911"/>
      <c r="U596" s="2911"/>
      <c r="V596" s="2911"/>
      <c r="W596" s="2911"/>
      <c r="X596" s="2911"/>
      <c r="Y596" s="2911"/>
      <c r="Z596" s="2226"/>
      <c r="AA596" s="2192">
        <v>1</v>
      </c>
      <c r="AB596" s="1577" t="s">
        <v>1035</v>
      </c>
      <c r="AC596" s="1567">
        <v>5400</v>
      </c>
      <c r="AD596" s="1577" t="str">
        <f>AB596</f>
        <v>  Прочие собственные средства</v>
      </c>
      <c r="AE596" s="1567"/>
      <c r="AF596" s="2904"/>
      <c r="AG596" s="2905"/>
      <c r="AH596" s="2905"/>
      <c r="AI596" s="2904"/>
      <c r="AJ596" s="2905"/>
      <c r="AK596" s="2905"/>
      <c r="AL596" s="2386"/>
      <c r="AM596" s="2221"/>
      <c r="AN596" s="2221"/>
      <c r="AO596" s="2221"/>
      <c r="AP596" s="2221"/>
      <c r="AQ596" s="2221"/>
      <c r="AR596" s="2221"/>
      <c r="AS596" s="2221"/>
      <c r="AT596" s="2221"/>
      <c r="AU596" s="2221"/>
      <c r="AV596" s="2221"/>
      <c r="AW596" s="2221"/>
      <c r="AX596" s="2221"/>
      <c r="AY596" s="2221"/>
      <c r="AZ596" s="2221"/>
      <c r="BA596" s="2221"/>
      <c r="BB596" s="2221"/>
      <c r="BC596" s="2221"/>
      <c r="BD596" s="2221"/>
      <c r="BE596" s="2221"/>
      <c r="BF596" s="2221"/>
      <c r="BG596" s="7564"/>
    </row>
    <row customHeight="1" ht="11.25">
      <c r="A597" s="1564" t="s">
        <v>989</v>
      </c>
      <c r="B597" s="1564"/>
      <c r="C597" s="1564"/>
      <c r="D597" s="1558"/>
      <c r="E597" s="1568"/>
      <c r="F597" s="2227"/>
      <c r="G597" s="2228"/>
      <c r="H597" s="2913" t="s">
        <v>93</v>
      </c>
      <c r="I597" s="2914"/>
      <c r="J597" s="2883"/>
      <c r="K597" s="2915"/>
      <c r="L597" s="2505"/>
      <c r="M597" s="2506"/>
      <c r="N597" s="2906"/>
      <c r="O597" s="2907"/>
      <c r="P597" s="2910"/>
      <c r="Q597" s="7566"/>
      <c r="R597" s="2911"/>
      <c r="S597" s="2912"/>
      <c r="T597" s="2911"/>
      <c r="U597" s="2911"/>
      <c r="V597" s="2911"/>
      <c r="W597" s="2911"/>
      <c r="X597" s="2911"/>
      <c r="Y597" s="2911"/>
      <c r="Z597" s="1573"/>
      <c r="AA597" s="1574"/>
      <c r="AB597" s="1639" t="s">
        <v>1036</v>
      </c>
      <c r="AC597" s="1578"/>
      <c r="AD597" s="1578"/>
      <c r="AE597" s="1580"/>
      <c r="AF597" s="2904"/>
      <c r="AG597" s="2905"/>
      <c r="AH597" s="2905"/>
      <c r="AI597" s="2904"/>
      <c r="AJ597" s="2905"/>
      <c r="AK597" s="2905"/>
      <c r="AL597" s="2386"/>
      <c r="AM597" s="2221"/>
      <c r="AN597" s="2221"/>
      <c r="AO597" s="2221"/>
      <c r="AP597" s="2221"/>
      <c r="AQ597" s="2221"/>
      <c r="AR597" s="2221"/>
      <c r="AS597" s="2221"/>
      <c r="AT597" s="2221"/>
      <c r="AU597" s="2221"/>
      <c r="AV597" s="2221"/>
      <c r="AW597" s="2221"/>
      <c r="AX597" s="2221"/>
      <c r="AY597" s="2221"/>
      <c r="AZ597" s="2221"/>
      <c r="BA597" s="2221"/>
      <c r="BB597" s="2221"/>
      <c r="BC597" s="2221"/>
      <c r="BD597" s="2221"/>
      <c r="BE597" s="2221"/>
      <c r="BF597" s="2221"/>
      <c r="BG597" s="7564"/>
    </row>
    <row customHeight="1" ht="11.25">
      <c r="A598" s="1564" t="s">
        <v>989</v>
      </c>
      <c r="B598" s="1564"/>
      <c r="C598" s="1564"/>
      <c r="D598" s="1558"/>
      <c r="E598" s="1568"/>
      <c r="F598" s="2227"/>
      <c r="G598" s="2228"/>
      <c r="H598" s="2913" t="s">
        <v>93</v>
      </c>
      <c r="I598" s="2914"/>
      <c r="J598" s="2883"/>
      <c r="K598" s="2915"/>
      <c r="L598" s="2505"/>
      <c r="M598" s="2506"/>
      <c r="N598" s="1573"/>
      <c r="O598" s="1574"/>
      <c r="P598" s="1566" t="s">
        <v>1037</v>
      </c>
      <c r="Q598" s="1574"/>
      <c r="R598" s="1574"/>
      <c r="S598" s="1574"/>
      <c r="T598" s="1574"/>
      <c r="U598" s="1574"/>
      <c r="V598" s="1574"/>
      <c r="W598" s="1574"/>
      <c r="X598" s="1574"/>
      <c r="Y598" s="1574"/>
      <c r="Z598" s="1574"/>
      <c r="AA598" s="1574"/>
      <c r="AB598" s="1574"/>
      <c r="AC598" s="1574"/>
      <c r="AD598" s="1574"/>
      <c r="AE598" s="1581"/>
      <c r="AF598" s="2904"/>
      <c r="AG598" s="2905"/>
      <c r="AH598" s="2905"/>
      <c r="AI598" s="2904"/>
      <c r="AJ598" s="2905"/>
      <c r="AK598" s="2905"/>
      <c r="AL598" s="2386"/>
      <c r="AM598" s="2221"/>
      <c r="AN598" s="2221"/>
      <c r="AO598" s="2221"/>
      <c r="AP598" s="2221"/>
      <c r="AQ598" s="2221"/>
      <c r="AR598" s="2221"/>
      <c r="AS598" s="2221"/>
      <c r="AT598" s="2221"/>
      <c r="AU598" s="2221"/>
      <c r="AV598" s="2221"/>
      <c r="AW598" s="2221"/>
      <c r="AX598" s="2221"/>
      <c r="AY598" s="2221"/>
      <c r="AZ598" s="2221"/>
      <c r="BA598" s="2221"/>
      <c r="BB598" s="2221"/>
      <c r="BC598" s="2221"/>
      <c r="BD598" s="2221"/>
      <c r="BE598" s="2221"/>
      <c r="BF598" s="2221"/>
      <c r="BG598" s="7564"/>
    </row>
    <row customHeight="1" ht="12">
      <c r="A599" s="1564" t="s">
        <v>989</v>
      </c>
      <c r="B599" s="1564"/>
      <c r="C599" s="1564"/>
      <c r="D599" s="1558"/>
      <c r="E599" s="1568"/>
      <c r="F599" s="2935"/>
      <c r="G599" s="1588"/>
      <c r="H599" s="1588"/>
      <c r="I599" s="2933" t="s">
        <v>1156</v>
      </c>
      <c r="J599" s="2933"/>
      <c r="K599" s="2933"/>
      <c r="L599" s="1571"/>
      <c r="M599" s="1571"/>
      <c r="N599" s="1572"/>
      <c r="O599" s="1572"/>
      <c r="P599" s="1572"/>
      <c r="Q599" s="1572"/>
      <c r="R599" s="1572"/>
      <c r="S599" s="1572"/>
      <c r="T599" s="1572"/>
      <c r="U599" s="1572"/>
      <c r="V599" s="1572"/>
      <c r="W599" s="1572"/>
      <c r="X599" s="1572"/>
      <c r="Y599" s="1572"/>
      <c r="Z599" s="1572"/>
      <c r="AA599" s="1572"/>
      <c r="AB599" s="1572"/>
      <c r="AC599" s="1572"/>
      <c r="AD599" s="1572"/>
      <c r="AE599" s="1572"/>
      <c r="AF599" s="1572"/>
      <c r="AG599" s="1571"/>
      <c r="AH599" s="1571"/>
      <c r="AI599" s="1572"/>
      <c r="AJ599" s="1571"/>
      <c r="AK599" s="1572"/>
      <c r="AL599" s="2386"/>
      <c r="AM599" s="2221"/>
      <c r="AN599" s="2221"/>
      <c r="AO599" s="2221"/>
      <c r="AP599" s="2221"/>
      <c r="AQ599" s="2221"/>
      <c r="AR599" s="2221"/>
      <c r="AS599" s="2221"/>
      <c r="AT599" s="2221"/>
      <c r="AU599" s="2221"/>
      <c r="AV599" s="2221"/>
      <c r="AW599" s="2221"/>
      <c r="AX599" s="2221"/>
      <c r="AY599" s="2221"/>
      <c r="AZ599" s="2221"/>
      <c r="BA599" s="2221"/>
      <c r="BB599" s="2221"/>
      <c r="BC599" s="2221"/>
      <c r="BD599" s="2221"/>
      <c r="BE599" s="2221"/>
      <c r="BF599" s="2221"/>
      <c r="BG599" s="4633"/>
    </row>
    <row customHeight="1" ht="10.5">
      <c r="E600" s="1305"/>
      <c r="F600" s="1316"/>
      <c r="G600" s="1316"/>
      <c r="H600" s="1570"/>
      <c r="I600" s="1316"/>
      <c r="J600" s="1316"/>
      <c r="K600" s="1316"/>
      <c r="L600" s="1529"/>
      <c r="M600" s="1529"/>
      <c r="N600" s="1316"/>
      <c r="O600" s="1316"/>
      <c r="P600" s="1316"/>
      <c r="Q600" s="1316"/>
      <c r="R600" s="1316"/>
      <c r="S600" s="1316"/>
      <c r="T600" s="1316"/>
      <c r="U600" s="1316"/>
      <c r="V600" s="1316"/>
      <c r="W600" s="1316"/>
      <c r="X600" s="1316"/>
      <c r="Y600" s="1316"/>
      <c r="Z600" s="1316"/>
      <c r="AA600" s="1316"/>
      <c r="AB600" s="1316"/>
      <c r="AC600" s="1316"/>
      <c r="AD600" s="1529"/>
      <c r="AE600" s="1316"/>
      <c r="AF600" s="1316"/>
      <c r="AG600" s="1316"/>
      <c r="AH600" s="1547"/>
      <c r="AI600" s="1540"/>
      <c r="AJ600" s="1316"/>
      <c r="AK600" s="1316"/>
      <c r="AL600" s="1305"/>
      <c r="AM600" s="1305"/>
      <c r="AN600" s="1305"/>
      <c r="AO600" s="1305"/>
      <c r="AP600" s="1305"/>
      <c r="AQ600" s="1305"/>
      <c r="AR600" s="1305"/>
      <c r="AS600" s="1305"/>
      <c r="AT600" s="1305"/>
      <c r="AU600" s="1305"/>
      <c r="AV600" s="1305"/>
      <c r="AW600" s="1305"/>
      <c r="AX600" s="1305"/>
      <c r="AY600" s="1305"/>
      <c r="AZ600" s="1305"/>
      <c r="BA600" s="1305"/>
      <c r="BB600" s="1305"/>
      <c r="BC600" s="1305"/>
      <c r="BD600" s="1305"/>
      <c r="BE600" s="1305"/>
      <c r="BF600" s="1305"/>
      <c r="BG600" s="1156">
        <v>10</v>
      </c>
    </row>
    <row customHeight="1" ht="13.5">
      <c r="E601" s="1305"/>
      <c r="F601" s="1312" t="s">
        <v>1172</v>
      </c>
      <c r="G601" s="1312"/>
      <c r="H601" s="1569"/>
      <c r="I601" s="1312"/>
      <c r="J601" s="1312"/>
      <c r="K601" s="1309"/>
      <c r="L601" s="1525"/>
      <c r="M601" s="1525"/>
      <c r="N601" s="1311"/>
      <c r="O601" s="1311"/>
      <c r="P601" s="1311"/>
      <c r="Q601" s="1311"/>
      <c r="R601" s="1311"/>
      <c r="S601" s="1311"/>
      <c r="T601" s="1311"/>
      <c r="U601" s="1311"/>
      <c r="V601" s="1311"/>
      <c r="W601" s="1311"/>
      <c r="X601" s="1311"/>
      <c r="Y601" s="1311"/>
      <c r="Z601" s="1309"/>
      <c r="AA601" s="1309"/>
      <c r="AB601" s="1309"/>
      <c r="AC601" s="1309"/>
      <c r="AD601" s="1525"/>
      <c r="AE601" s="1309"/>
      <c r="AF601" s="1309"/>
      <c r="AG601" s="1309"/>
      <c r="AH601" s="1544"/>
      <c r="AI601" s="1537"/>
      <c r="AJ601" s="1309"/>
      <c r="AK601" s="1309"/>
      <c r="AL601" s="1305"/>
      <c r="AM601" s="1305"/>
      <c r="AN601" s="1305"/>
      <c r="AO601" s="1305"/>
      <c r="AP601" s="1305"/>
      <c r="AQ601" s="1305"/>
      <c r="AR601" s="1305"/>
      <c r="AS601" s="1305"/>
      <c r="AT601" s="1305"/>
      <c r="AU601" s="1305"/>
      <c r="AV601" s="1305"/>
      <c r="AW601" s="1305"/>
      <c r="AX601" s="1305"/>
      <c r="AY601" s="1305"/>
      <c r="AZ601" s="1305"/>
      <c r="BA601" s="1305"/>
      <c r="BB601" s="1305"/>
      <c r="BC601" s="1305"/>
      <c r="BD601" s="1305"/>
      <c r="BE601" s="1305"/>
      <c r="BF601" s="1305"/>
      <c r="BG601" s="1156">
        <v>13</v>
      </c>
    </row>
    <row customHeight="1" ht="10.5">
      <c r="BG602" s="1156">
        <v>10</v>
      </c>
    </row>
    <row customHeight="1" ht="10.5">
      <c r="E603" s="1305"/>
      <c r="F603" s="2805"/>
      <c r="G603" s="2805"/>
      <c r="H603" s="2805"/>
      <c r="I603" s="2805"/>
      <c r="J603" s="2805"/>
      <c r="K603" s="1309"/>
      <c r="L603" s="1525"/>
      <c r="M603" s="1525"/>
      <c r="N603" s="1311"/>
      <c r="O603" s="1311"/>
      <c r="P603" s="1311"/>
      <c r="Q603" s="1311"/>
      <c r="R603" s="1311"/>
      <c r="S603" s="1311"/>
      <c r="T603" s="1311"/>
      <c r="U603" s="1311"/>
      <c r="V603" s="1311"/>
      <c r="W603" s="1311"/>
      <c r="X603" s="1311"/>
      <c r="Y603" s="1311"/>
      <c r="Z603" s="1309"/>
      <c r="AA603" s="1309"/>
      <c r="AB603" s="1309"/>
      <c r="AC603" s="1309"/>
      <c r="AD603" s="1525"/>
      <c r="AE603" s="1309"/>
      <c r="AF603" s="1309"/>
      <c r="AG603" s="1309"/>
      <c r="AH603" s="1544"/>
      <c r="AI603" s="1537"/>
      <c r="AJ603" s="1309"/>
      <c r="AK603" s="1309"/>
      <c r="AL603" s="1305"/>
      <c r="AM603" s="1305"/>
      <c r="AN603" s="1305"/>
      <c r="AO603" s="1305"/>
      <c r="AP603" s="1305"/>
      <c r="AQ603" s="1305"/>
      <c r="AR603" s="1305"/>
      <c r="AS603" s="1305"/>
      <c r="AT603" s="1305"/>
      <c r="AU603" s="1305"/>
      <c r="AV603" s="1305"/>
      <c r="AW603" s="1305"/>
      <c r="AX603" s="1305"/>
      <c r="AY603" s="1305"/>
      <c r="AZ603" s="1305"/>
      <c r="BA603" s="1305"/>
      <c r="BB603" s="1305"/>
      <c r="BC603" s="1305"/>
      <c r="BD603" s="1305"/>
      <c r="BE603" s="1305"/>
      <c r="BF603" s="1305"/>
      <c r="BG603" s="1156">
        <v>10</v>
      </c>
    </row>
    <row customHeight="1" ht="10.5">
      <c r="E604" s="1305"/>
      <c r="F604" s="2805"/>
      <c r="G604" s="2805"/>
      <c r="H604" s="2805"/>
      <c r="I604" s="2805"/>
      <c r="J604" s="2805"/>
      <c r="K604" s="1309"/>
      <c r="L604" s="1525"/>
      <c r="M604" s="1525"/>
      <c r="N604" s="1311"/>
      <c r="O604" s="1311"/>
      <c r="P604" s="1311"/>
      <c r="Q604" s="1311"/>
      <c r="R604" s="1311"/>
      <c r="S604" s="1311"/>
      <c r="T604" s="1311"/>
      <c r="U604" s="1311"/>
      <c r="V604" s="1311"/>
      <c r="W604" s="1311"/>
      <c r="X604" s="1311"/>
      <c r="Y604" s="1311"/>
      <c r="Z604" s="1309"/>
      <c r="AA604" s="1309"/>
      <c r="AB604" s="1309"/>
      <c r="AC604" s="1309"/>
      <c r="AD604" s="1525"/>
      <c r="AE604" s="1309"/>
      <c r="AF604" s="1309"/>
      <c r="AG604" s="1309"/>
      <c r="AH604" s="1544"/>
      <c r="AI604" s="1537"/>
      <c r="AJ604" s="1309"/>
      <c r="AK604" s="1309"/>
      <c r="AL604" s="1305"/>
      <c r="AM604" s="1305"/>
      <c r="AN604" s="1305"/>
      <c r="AO604" s="1305"/>
      <c r="AP604" s="1305"/>
      <c r="AQ604" s="1305"/>
      <c r="AR604" s="1305"/>
      <c r="AS604" s="1305"/>
      <c r="AT604" s="1305"/>
      <c r="AU604" s="1305"/>
      <c r="AV604" s="1305"/>
      <c r="AW604" s="1305"/>
      <c r="AX604" s="1305"/>
      <c r="AY604" s="1305"/>
      <c r="AZ604" s="1305"/>
      <c r="BA604" s="1305"/>
      <c r="BB604" s="1305"/>
      <c r="BC604" s="1305"/>
      <c r="BD604" s="1305"/>
      <c r="BE604" s="1305"/>
      <c r="BF604" s="1305"/>
      <c r="BG604" s="1156">
        <v>10</v>
      </c>
    </row>
    <row customHeight="1" ht="10.5">
      <c r="E605" s="1305"/>
      <c r="F605" s="2805"/>
      <c r="G605" s="2805"/>
      <c r="H605" s="2805"/>
      <c r="I605" s="2805"/>
      <c r="J605" s="2805"/>
      <c r="K605" s="1309"/>
      <c r="L605" s="1525"/>
      <c r="M605" s="1525"/>
      <c r="N605" s="1311"/>
      <c r="O605" s="1311"/>
      <c r="P605" s="1311"/>
      <c r="Q605" s="1311"/>
      <c r="R605" s="1311"/>
      <c r="S605" s="1311"/>
      <c r="T605" s="1311"/>
      <c r="U605" s="1311"/>
      <c r="V605" s="1311"/>
      <c r="W605" s="1311"/>
      <c r="X605" s="1311"/>
      <c r="Y605" s="1311"/>
      <c r="Z605" s="1309"/>
      <c r="AA605" s="1309"/>
      <c r="AB605" s="1309"/>
      <c r="AC605" s="1309"/>
      <c r="AD605" s="1525"/>
      <c r="AE605" s="1309"/>
      <c r="AF605" s="1309"/>
      <c r="AG605" s="1309"/>
      <c r="AH605" s="1544"/>
      <c r="AI605" s="1537"/>
      <c r="AJ605" s="1309"/>
      <c r="AK605" s="1309"/>
      <c r="AL605" s="1305"/>
      <c r="AM605" s="1305"/>
      <c r="AN605" s="1305"/>
      <c r="AO605" s="1305"/>
      <c r="AP605" s="1305"/>
      <c r="AQ605" s="1305"/>
      <c r="AR605" s="1305"/>
      <c r="AS605" s="1305"/>
      <c r="AT605" s="1305"/>
      <c r="AU605" s="1305"/>
      <c r="AV605" s="1305"/>
      <c r="AW605" s="1305"/>
      <c r="AX605" s="1305"/>
      <c r="AY605" s="1305"/>
      <c r="AZ605" s="1305"/>
      <c r="BA605" s="1305"/>
      <c r="BB605" s="1305"/>
      <c r="BC605" s="1305"/>
      <c r="BD605" s="1305"/>
      <c r="BE605" s="1305"/>
      <c r="BF605" s="1305"/>
      <c r="BG605" s="1156">
        <v>10</v>
      </c>
    </row>
    <row customHeight="1" ht="10.5" hidden="1">
      <c r="A606" s="1293" t="s">
        <v>82</v>
      </c>
      <c r="B606" s="1293">
        <v>0</v>
      </c>
      <c r="C606" s="1293">
        <v>0</v>
      </c>
      <c r="D606" s="815">
        <v>0</v>
      </c>
      <c r="E606" s="907">
        <v>3</v>
      </c>
      <c r="F606" s="1156">
        <v>14</v>
      </c>
      <c r="G606" s="1156">
        <v>3</v>
      </c>
      <c r="H606" s="1553">
        <v>7</v>
      </c>
      <c r="I606" s="1156">
        <v>16</v>
      </c>
      <c r="J606" s="1156">
        <v>16</v>
      </c>
      <c r="K606" s="1156">
        <v>25</v>
      </c>
      <c r="L606" s="1523">
        <v>7</v>
      </c>
      <c r="M606" s="1523">
        <v>15</v>
      </c>
      <c r="N606" s="1156">
        <v>3</v>
      </c>
      <c r="O606" s="1156">
        <v>4</v>
      </c>
      <c r="P606" s="1156">
        <v>8</v>
      </c>
      <c r="Q606" s="1156">
        <v>21</v>
      </c>
      <c r="R606" s="1156">
        <v>14</v>
      </c>
      <c r="S606" s="1156">
        <v>17</v>
      </c>
      <c r="T606" s="1156">
        <v>17</v>
      </c>
      <c r="U606" s="1156">
        <v>9</v>
      </c>
      <c r="V606" s="1156">
        <v>12</v>
      </c>
      <c r="W606" s="1156">
        <v>9</v>
      </c>
      <c r="X606" s="1156">
        <v>21</v>
      </c>
      <c r="Y606" s="1156">
        <v>12</v>
      </c>
      <c r="Z606" s="1156">
        <v>3</v>
      </c>
      <c r="AA606" s="1156">
        <v>6</v>
      </c>
      <c r="AB606" s="1156">
        <v>38</v>
      </c>
      <c r="AC606" s="1156">
        <v>15</v>
      </c>
      <c r="AD606" s="1523">
        <v>0</v>
      </c>
      <c r="AE606" s="1156">
        <v>0</v>
      </c>
      <c r="AF606" s="1156">
        <v>16</v>
      </c>
      <c r="AG606" s="1156">
        <v>16</v>
      </c>
      <c r="AH606" s="1542">
        <v>16</v>
      </c>
      <c r="AI606" s="1535">
        <v>0</v>
      </c>
      <c r="AJ606" s="1156">
        <v>0</v>
      </c>
      <c r="AK606" s="1156">
        <v>0</v>
      </c>
      <c r="AL606" s="1156">
        <v>8</v>
      </c>
      <c r="AM606" s="1156">
        <v>8</v>
      </c>
      <c r="AN606" s="1156">
        <v>8</v>
      </c>
      <c r="AO606" s="1156">
        <v>8</v>
      </c>
      <c r="AP606" s="1156">
        <v>8</v>
      </c>
      <c r="AQ606" s="1156">
        <v>8</v>
      </c>
      <c r="AR606" s="1156">
        <v>8</v>
      </c>
      <c r="AS606" s="1156">
        <v>8</v>
      </c>
      <c r="AT606" s="1156">
        <v>8</v>
      </c>
      <c r="AU606" s="1156">
        <v>8</v>
      </c>
      <c r="AV606" s="1156">
        <v>8</v>
      </c>
      <c r="AW606" s="1156">
        <v>8</v>
      </c>
      <c r="AX606" s="1156">
        <v>8</v>
      </c>
      <c r="AY606" s="1156">
        <v>8</v>
      </c>
      <c r="AZ606" s="1156">
        <v>8</v>
      </c>
      <c r="BA606" s="1156">
        <v>8</v>
      </c>
      <c r="BB606" s="1156">
        <v>8</v>
      </c>
      <c r="BC606" s="1156">
        <v>8</v>
      </c>
      <c r="BD606" s="1156">
        <v>8</v>
      </c>
      <c r="BE606" s="1156">
        <v>8</v>
      </c>
      <c r="BF606" s="1156">
        <v>8</v>
      </c>
      <c r="BG606" s="1156">
        <v>10</v>
      </c>
    </row>
  </sheetData>
  <sheetProtection sheet="1" formatColumns="0" formatRows="0" autoFilter="0" sort="1" insertRows="1" insertColumns="1" deleteRows="1" deleteColumns="1"/>
  <mergeCells count="2665">
    <mergeCell ref="AB9:AE10"/>
    <mergeCell ref="S11:Y11"/>
    <mergeCell ref="N10:Y10"/>
    <mergeCell ref="K9:Y9"/>
    <mergeCell ref="N11:O12"/>
    <mergeCell ref="P11:P12"/>
    <mergeCell ref="Q11:Q12"/>
    <mergeCell ref="F605:J60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04:J604"/>
    <mergeCell ref="F603:J603"/>
    <mergeCell ref="F5:K5"/>
    <mergeCell ref="P16:P18"/>
    <mergeCell ref="Q16:Q18"/>
    <mergeCell ref="R16:R18"/>
    <mergeCell ref="G15:G19"/>
    <mergeCell ref="AJ15:AJ19"/>
    <mergeCell ref="AK15:AK19"/>
    <mergeCell ref="I349:K349"/>
    <mergeCell ref="F15:F349"/>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51:P353"/>
    <mergeCell ref="Q351:Q353"/>
    <mergeCell ref="R351:R353"/>
    <mergeCell ref="G350:G354"/>
    <mergeCell ref="AJ350:AJ354"/>
    <mergeCell ref="AK350:AK354"/>
    <mergeCell ref="I397:K397"/>
    <mergeCell ref="F350:F397"/>
    <mergeCell ref="AF350:AF354"/>
    <mergeCell ref="AG350:AG354"/>
    <mergeCell ref="AH350:AH354"/>
    <mergeCell ref="AI350:AI354"/>
    <mergeCell ref="S351:S353"/>
    <mergeCell ref="T351:T353"/>
    <mergeCell ref="U351:U353"/>
    <mergeCell ref="V351:V353"/>
    <mergeCell ref="W351:W353"/>
    <mergeCell ref="X351:X353"/>
    <mergeCell ref="Y351:Y353"/>
    <mergeCell ref="H350:H354"/>
    <mergeCell ref="I350:I354"/>
    <mergeCell ref="J350:J354"/>
    <mergeCell ref="K350:K354"/>
    <mergeCell ref="L350:L354"/>
    <mergeCell ref="M350:M354"/>
    <mergeCell ref="N351:N353"/>
    <mergeCell ref="O351:O353"/>
    <mergeCell ref="P399:P401"/>
    <mergeCell ref="Q399:Q401"/>
    <mergeCell ref="R399:R401"/>
    <mergeCell ref="G398:G402"/>
    <mergeCell ref="AJ398:AJ402"/>
    <mergeCell ref="AK398:AK402"/>
    <mergeCell ref="I466:K466"/>
    <mergeCell ref="F398:F466"/>
    <mergeCell ref="AF398:AF402"/>
    <mergeCell ref="AG398:AG402"/>
    <mergeCell ref="AH398:AH402"/>
    <mergeCell ref="AI398:AI402"/>
    <mergeCell ref="S399:S401"/>
    <mergeCell ref="T399:T401"/>
    <mergeCell ref="U399:U401"/>
    <mergeCell ref="V399:V401"/>
    <mergeCell ref="W399:W401"/>
    <mergeCell ref="X399:X401"/>
    <mergeCell ref="Y399:Y401"/>
    <mergeCell ref="H398:H402"/>
    <mergeCell ref="I398:I402"/>
    <mergeCell ref="J398:J402"/>
    <mergeCell ref="K398:K402"/>
    <mergeCell ref="L398:L402"/>
    <mergeCell ref="M398:M402"/>
    <mergeCell ref="N399:N401"/>
    <mergeCell ref="O399:O401"/>
    <mergeCell ref="P468:P470"/>
    <mergeCell ref="Q468:Q470"/>
    <mergeCell ref="R468:R470"/>
    <mergeCell ref="G467:G471"/>
    <mergeCell ref="AJ467:AJ471"/>
    <mergeCell ref="AK467:AK471"/>
    <mergeCell ref="I517:K517"/>
    <mergeCell ref="F467:F517"/>
    <mergeCell ref="AF467:AF471"/>
    <mergeCell ref="AG467:AG471"/>
    <mergeCell ref="AH467:AH471"/>
    <mergeCell ref="AI467:AI471"/>
    <mergeCell ref="S468:S470"/>
    <mergeCell ref="T468:T470"/>
    <mergeCell ref="U468:U470"/>
    <mergeCell ref="V468:V470"/>
    <mergeCell ref="W468:W470"/>
    <mergeCell ref="X468:X470"/>
    <mergeCell ref="Y468:Y470"/>
    <mergeCell ref="H467:H471"/>
    <mergeCell ref="I467:I471"/>
    <mergeCell ref="J467:J471"/>
    <mergeCell ref="K467:K471"/>
    <mergeCell ref="L467:L471"/>
    <mergeCell ref="M467:M471"/>
    <mergeCell ref="N468:N470"/>
    <mergeCell ref="O468:O470"/>
    <mergeCell ref="P519:P521"/>
    <mergeCell ref="Q519:Q521"/>
    <mergeCell ref="R519:R521"/>
    <mergeCell ref="G518:G522"/>
    <mergeCell ref="AJ518:AJ522"/>
    <mergeCell ref="AK518:AK522"/>
    <mergeCell ref="I553:K553"/>
    <mergeCell ref="F518:F553"/>
    <mergeCell ref="AF518:AF522"/>
    <mergeCell ref="AG518:AG522"/>
    <mergeCell ref="AH518:AH522"/>
    <mergeCell ref="AI518:AI522"/>
    <mergeCell ref="S519:S521"/>
    <mergeCell ref="T519:T521"/>
    <mergeCell ref="U519:U521"/>
    <mergeCell ref="V519:V521"/>
    <mergeCell ref="W519:W521"/>
    <mergeCell ref="X519:X521"/>
    <mergeCell ref="Y519:Y521"/>
    <mergeCell ref="H518:H522"/>
    <mergeCell ref="I518:I522"/>
    <mergeCell ref="J518:J522"/>
    <mergeCell ref="K518:K522"/>
    <mergeCell ref="L518:L522"/>
    <mergeCell ref="M518:M522"/>
    <mergeCell ref="N519:N521"/>
    <mergeCell ref="O519:O521"/>
    <mergeCell ref="P555:P557"/>
    <mergeCell ref="Q555:Q557"/>
    <mergeCell ref="R555:R557"/>
    <mergeCell ref="G554:G558"/>
    <mergeCell ref="AJ554:AJ558"/>
    <mergeCell ref="AK554:AK558"/>
    <mergeCell ref="I599:K599"/>
    <mergeCell ref="F554:F599"/>
    <mergeCell ref="AF554:AF558"/>
    <mergeCell ref="AG554:AG558"/>
    <mergeCell ref="AH554:AH558"/>
    <mergeCell ref="AI554:AI558"/>
    <mergeCell ref="S555:S557"/>
    <mergeCell ref="T555:T557"/>
    <mergeCell ref="U555:U557"/>
    <mergeCell ref="V555:V557"/>
    <mergeCell ref="W555:W557"/>
    <mergeCell ref="X555:X557"/>
    <mergeCell ref="Y555:Y557"/>
    <mergeCell ref="H554:H558"/>
    <mergeCell ref="I554:I558"/>
    <mergeCell ref="J554:J558"/>
    <mergeCell ref="K554:K558"/>
    <mergeCell ref="L554:L558"/>
    <mergeCell ref="M554:M558"/>
    <mergeCell ref="N555:N557"/>
    <mergeCell ref="O555:O557"/>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55:H359"/>
    <mergeCell ref="I355:I359"/>
    <mergeCell ref="J355:J359"/>
    <mergeCell ref="K355:K359"/>
    <mergeCell ref="L355:L359"/>
    <mergeCell ref="M355:M359"/>
    <mergeCell ref="AF355:AF359"/>
    <mergeCell ref="AG355:AG359"/>
    <mergeCell ref="AH355:AH359"/>
    <mergeCell ref="AI355:AI359"/>
    <mergeCell ref="AJ355:AJ359"/>
    <mergeCell ref="AK355:AK359"/>
    <mergeCell ref="N356:N358"/>
    <mergeCell ref="O356:O358"/>
    <mergeCell ref="P356:P358"/>
    <mergeCell ref="Q356:Q358"/>
    <mergeCell ref="R356:R358"/>
    <mergeCell ref="S356:S358"/>
    <mergeCell ref="T356:T358"/>
    <mergeCell ref="U356:U358"/>
    <mergeCell ref="V356:V358"/>
    <mergeCell ref="W356:W358"/>
    <mergeCell ref="X356:X358"/>
    <mergeCell ref="Y356:Y358"/>
    <mergeCell ref="G355:G359"/>
    <mergeCell ref="H360:H364"/>
    <mergeCell ref="I360:I364"/>
    <mergeCell ref="J360:J364"/>
    <mergeCell ref="K360:K364"/>
    <mergeCell ref="L360:L364"/>
    <mergeCell ref="M360:M364"/>
    <mergeCell ref="AF360:AF364"/>
    <mergeCell ref="AG360:AG364"/>
    <mergeCell ref="AH360:AH364"/>
    <mergeCell ref="AI360:AI364"/>
    <mergeCell ref="AJ360:AJ364"/>
    <mergeCell ref="AK360:AK364"/>
    <mergeCell ref="N361:N363"/>
    <mergeCell ref="O361:O363"/>
    <mergeCell ref="P361:P363"/>
    <mergeCell ref="Q361:Q363"/>
    <mergeCell ref="R361:R363"/>
    <mergeCell ref="S361:S363"/>
    <mergeCell ref="T361:T363"/>
    <mergeCell ref="U361:U363"/>
    <mergeCell ref="V361:V363"/>
    <mergeCell ref="W361:W363"/>
    <mergeCell ref="X361:X363"/>
    <mergeCell ref="Y361:Y363"/>
    <mergeCell ref="G360:G364"/>
    <mergeCell ref="H365:H369"/>
    <mergeCell ref="I365:I369"/>
    <mergeCell ref="J365:J369"/>
    <mergeCell ref="K365:K369"/>
    <mergeCell ref="L365:L369"/>
    <mergeCell ref="M365:M369"/>
    <mergeCell ref="AF365:AF369"/>
    <mergeCell ref="AG365:AG369"/>
    <mergeCell ref="AH365:AH369"/>
    <mergeCell ref="AI365:AI369"/>
    <mergeCell ref="AJ365:AJ369"/>
    <mergeCell ref="AK365:AK369"/>
    <mergeCell ref="N366:N368"/>
    <mergeCell ref="O366:O368"/>
    <mergeCell ref="P366:P368"/>
    <mergeCell ref="Q366:Q368"/>
    <mergeCell ref="R366:R368"/>
    <mergeCell ref="S366:S368"/>
    <mergeCell ref="T366:T368"/>
    <mergeCell ref="U366:U368"/>
    <mergeCell ref="V366:V368"/>
    <mergeCell ref="W366:W368"/>
    <mergeCell ref="X366:X368"/>
    <mergeCell ref="Y366:Y368"/>
    <mergeCell ref="G365:G369"/>
    <mergeCell ref="H30:H35"/>
    <mergeCell ref="I30:I35"/>
    <mergeCell ref="J30:J35"/>
    <mergeCell ref="K30:K35"/>
    <mergeCell ref="L30:L35"/>
    <mergeCell ref="M30:M35"/>
    <mergeCell ref="AF30:AF35"/>
    <mergeCell ref="AG30:AG35"/>
    <mergeCell ref="AH30:AH35"/>
    <mergeCell ref="AI30:AI35"/>
    <mergeCell ref="AJ30:AJ35"/>
    <mergeCell ref="AK30:AK35"/>
    <mergeCell ref="N31:N34"/>
    <mergeCell ref="O31:O34"/>
    <mergeCell ref="P31:P34"/>
    <mergeCell ref="Q31:Q34"/>
    <mergeCell ref="R31:R34"/>
    <mergeCell ref="S31:S34"/>
    <mergeCell ref="T31:T34"/>
    <mergeCell ref="U31:U34"/>
    <mergeCell ref="V31:V34"/>
    <mergeCell ref="W31:W34"/>
    <mergeCell ref="X31:X34"/>
    <mergeCell ref="Y31:Y34"/>
    <mergeCell ref="G30:G35"/>
    <mergeCell ref="H403:H407"/>
    <mergeCell ref="I403:I407"/>
    <mergeCell ref="J403:J407"/>
    <mergeCell ref="K403:K407"/>
    <mergeCell ref="L403:L407"/>
    <mergeCell ref="M403:M407"/>
    <mergeCell ref="AF403:AF407"/>
    <mergeCell ref="AG403:AG407"/>
    <mergeCell ref="AH403:AH407"/>
    <mergeCell ref="AI403:AI407"/>
    <mergeCell ref="AJ403:AJ407"/>
    <mergeCell ref="AK403:AK407"/>
    <mergeCell ref="N404:N406"/>
    <mergeCell ref="O404:O406"/>
    <mergeCell ref="P404:P406"/>
    <mergeCell ref="Q404:Q406"/>
    <mergeCell ref="R404:R406"/>
    <mergeCell ref="S404:S406"/>
    <mergeCell ref="T404:T406"/>
    <mergeCell ref="U404:U406"/>
    <mergeCell ref="V404:V406"/>
    <mergeCell ref="W404:W406"/>
    <mergeCell ref="X404:X406"/>
    <mergeCell ref="Y404:Y406"/>
    <mergeCell ref="G403:G407"/>
    <mergeCell ref="H408:H412"/>
    <mergeCell ref="I408:I412"/>
    <mergeCell ref="J408:J412"/>
    <mergeCell ref="K408:K412"/>
    <mergeCell ref="L408:L412"/>
    <mergeCell ref="M408:M412"/>
    <mergeCell ref="AF408:AF412"/>
    <mergeCell ref="AG408:AG412"/>
    <mergeCell ref="AH408:AH412"/>
    <mergeCell ref="AI408:AI412"/>
    <mergeCell ref="AJ408:AJ412"/>
    <mergeCell ref="AK408:AK412"/>
    <mergeCell ref="N409:N411"/>
    <mergeCell ref="O409:O411"/>
    <mergeCell ref="P409:P411"/>
    <mergeCell ref="Q409:Q411"/>
    <mergeCell ref="R409:R411"/>
    <mergeCell ref="S409:S411"/>
    <mergeCell ref="T409:T411"/>
    <mergeCell ref="U409:U411"/>
    <mergeCell ref="V409:V411"/>
    <mergeCell ref="W409:W411"/>
    <mergeCell ref="X409:X411"/>
    <mergeCell ref="Y409:Y411"/>
    <mergeCell ref="G408:G412"/>
    <mergeCell ref="H413:H417"/>
    <mergeCell ref="I413:I417"/>
    <mergeCell ref="J413:J417"/>
    <mergeCell ref="K413:K417"/>
    <mergeCell ref="L413:L417"/>
    <mergeCell ref="M413:M417"/>
    <mergeCell ref="AF413:AF417"/>
    <mergeCell ref="AG413:AG417"/>
    <mergeCell ref="AH413:AH417"/>
    <mergeCell ref="AI413:AI417"/>
    <mergeCell ref="AJ413:AJ417"/>
    <mergeCell ref="AK413:AK417"/>
    <mergeCell ref="N414:N416"/>
    <mergeCell ref="O414:O416"/>
    <mergeCell ref="P414:P416"/>
    <mergeCell ref="Q414:Q416"/>
    <mergeCell ref="R414:R416"/>
    <mergeCell ref="S414:S416"/>
    <mergeCell ref="T414:T416"/>
    <mergeCell ref="U414:U416"/>
    <mergeCell ref="V414:V416"/>
    <mergeCell ref="W414:W416"/>
    <mergeCell ref="X414:X416"/>
    <mergeCell ref="Y414:Y416"/>
    <mergeCell ref="G413:G417"/>
    <mergeCell ref="H472:H476"/>
    <mergeCell ref="I472:I476"/>
    <mergeCell ref="J472:J476"/>
    <mergeCell ref="K472:K476"/>
    <mergeCell ref="L472:L476"/>
    <mergeCell ref="M472:M476"/>
    <mergeCell ref="AF472:AF476"/>
    <mergeCell ref="AG472:AG476"/>
    <mergeCell ref="AH472:AH476"/>
    <mergeCell ref="AI472:AI476"/>
    <mergeCell ref="AJ472:AJ476"/>
    <mergeCell ref="AK472:AK476"/>
    <mergeCell ref="N473:N475"/>
    <mergeCell ref="O473:O475"/>
    <mergeCell ref="P473:P475"/>
    <mergeCell ref="Q473:Q475"/>
    <mergeCell ref="R473:R475"/>
    <mergeCell ref="S473:S475"/>
    <mergeCell ref="T473:T475"/>
    <mergeCell ref="U473:U475"/>
    <mergeCell ref="V473:V475"/>
    <mergeCell ref="W473:W475"/>
    <mergeCell ref="X473:X475"/>
    <mergeCell ref="Y473:Y475"/>
    <mergeCell ref="G472:G476"/>
    <mergeCell ref="H477:H481"/>
    <mergeCell ref="I477:I481"/>
    <mergeCell ref="J477:J481"/>
    <mergeCell ref="K477:K481"/>
    <mergeCell ref="L477:L481"/>
    <mergeCell ref="M477:M481"/>
    <mergeCell ref="AF477:AF481"/>
    <mergeCell ref="AG477:AG481"/>
    <mergeCell ref="AH477:AH481"/>
    <mergeCell ref="AI477:AI481"/>
    <mergeCell ref="AJ477:AJ481"/>
    <mergeCell ref="AK477:AK481"/>
    <mergeCell ref="N478:N480"/>
    <mergeCell ref="O478:O480"/>
    <mergeCell ref="P478:P480"/>
    <mergeCell ref="Q478:Q480"/>
    <mergeCell ref="R478:R480"/>
    <mergeCell ref="S478:S480"/>
    <mergeCell ref="T478:T480"/>
    <mergeCell ref="U478:U480"/>
    <mergeCell ref="V478:V480"/>
    <mergeCell ref="W478:W480"/>
    <mergeCell ref="X478:X480"/>
    <mergeCell ref="Y478:Y480"/>
    <mergeCell ref="G477:G481"/>
    <mergeCell ref="H482:H486"/>
    <mergeCell ref="I482:I486"/>
    <mergeCell ref="J482:J486"/>
    <mergeCell ref="K482:K486"/>
    <mergeCell ref="L482:L486"/>
    <mergeCell ref="M482:M486"/>
    <mergeCell ref="AF482:AF486"/>
    <mergeCell ref="AG482:AG486"/>
    <mergeCell ref="AH482:AH486"/>
    <mergeCell ref="AI482:AI486"/>
    <mergeCell ref="AJ482:AJ486"/>
    <mergeCell ref="AK482:AK486"/>
    <mergeCell ref="N483:N485"/>
    <mergeCell ref="O483:O485"/>
    <mergeCell ref="P483:P485"/>
    <mergeCell ref="Q483:Q485"/>
    <mergeCell ref="R483:R485"/>
    <mergeCell ref="S483:S485"/>
    <mergeCell ref="T483:T485"/>
    <mergeCell ref="U483:U485"/>
    <mergeCell ref="V483:V485"/>
    <mergeCell ref="W483:W485"/>
    <mergeCell ref="X483:X485"/>
    <mergeCell ref="Y483:Y485"/>
    <mergeCell ref="G482:G486"/>
    <mergeCell ref="H523:H527"/>
    <mergeCell ref="I523:I527"/>
    <mergeCell ref="J523:J527"/>
    <mergeCell ref="K523:K527"/>
    <mergeCell ref="L523:L527"/>
    <mergeCell ref="M523:M527"/>
    <mergeCell ref="AF523:AF527"/>
    <mergeCell ref="AG523:AG527"/>
    <mergeCell ref="AH523:AH527"/>
    <mergeCell ref="AI523:AI527"/>
    <mergeCell ref="AJ523:AJ527"/>
    <mergeCell ref="AK523:AK527"/>
    <mergeCell ref="N524:N526"/>
    <mergeCell ref="O524:O526"/>
    <mergeCell ref="P524:P526"/>
    <mergeCell ref="Q524:Q526"/>
    <mergeCell ref="R524:R526"/>
    <mergeCell ref="S524:S526"/>
    <mergeCell ref="T524:T526"/>
    <mergeCell ref="U524:U526"/>
    <mergeCell ref="V524:V526"/>
    <mergeCell ref="W524:W526"/>
    <mergeCell ref="X524:X526"/>
    <mergeCell ref="Y524:Y526"/>
    <mergeCell ref="G523:G527"/>
    <mergeCell ref="H528:H532"/>
    <mergeCell ref="I528:I532"/>
    <mergeCell ref="J528:J532"/>
    <mergeCell ref="K528:K532"/>
    <mergeCell ref="L528:L532"/>
    <mergeCell ref="M528:M532"/>
    <mergeCell ref="AF528:AF532"/>
    <mergeCell ref="AG528:AG532"/>
    <mergeCell ref="AH528:AH532"/>
    <mergeCell ref="AI528:AI532"/>
    <mergeCell ref="AJ528:AJ532"/>
    <mergeCell ref="AK528:AK532"/>
    <mergeCell ref="N529:N531"/>
    <mergeCell ref="O529:O531"/>
    <mergeCell ref="P529:P531"/>
    <mergeCell ref="Q529:Q531"/>
    <mergeCell ref="R529:R531"/>
    <mergeCell ref="S529:S531"/>
    <mergeCell ref="T529:T531"/>
    <mergeCell ref="U529:U531"/>
    <mergeCell ref="V529:V531"/>
    <mergeCell ref="W529:W531"/>
    <mergeCell ref="X529:X531"/>
    <mergeCell ref="Y529:Y531"/>
    <mergeCell ref="G528:G532"/>
    <mergeCell ref="H533:H537"/>
    <mergeCell ref="I533:I537"/>
    <mergeCell ref="J533:J537"/>
    <mergeCell ref="K533:K537"/>
    <mergeCell ref="L533:L537"/>
    <mergeCell ref="M533:M537"/>
    <mergeCell ref="AF533:AF537"/>
    <mergeCell ref="AG533:AG537"/>
    <mergeCell ref="AH533:AH537"/>
    <mergeCell ref="AI533:AI537"/>
    <mergeCell ref="AJ533:AJ537"/>
    <mergeCell ref="AK533:AK537"/>
    <mergeCell ref="N534:N536"/>
    <mergeCell ref="O534:O536"/>
    <mergeCell ref="P534:P536"/>
    <mergeCell ref="Q534:Q536"/>
    <mergeCell ref="R534:R536"/>
    <mergeCell ref="S534:S536"/>
    <mergeCell ref="T534:T536"/>
    <mergeCell ref="U534:U536"/>
    <mergeCell ref="V534:V536"/>
    <mergeCell ref="W534:W536"/>
    <mergeCell ref="X534:X536"/>
    <mergeCell ref="Y534:Y536"/>
    <mergeCell ref="G533:G537"/>
    <mergeCell ref="H559:H563"/>
    <mergeCell ref="I559:I563"/>
    <mergeCell ref="J559:J563"/>
    <mergeCell ref="K559:K563"/>
    <mergeCell ref="L559:L563"/>
    <mergeCell ref="M559:M563"/>
    <mergeCell ref="AF559:AF563"/>
    <mergeCell ref="AG559:AG563"/>
    <mergeCell ref="AH559:AH563"/>
    <mergeCell ref="AI559:AI563"/>
    <mergeCell ref="AJ559:AJ563"/>
    <mergeCell ref="AK559:AK563"/>
    <mergeCell ref="N560:N562"/>
    <mergeCell ref="O560:O562"/>
    <mergeCell ref="P560:P562"/>
    <mergeCell ref="Q560:Q562"/>
    <mergeCell ref="R560:R562"/>
    <mergeCell ref="S560:S562"/>
    <mergeCell ref="T560:T562"/>
    <mergeCell ref="U560:U562"/>
    <mergeCell ref="V560:V562"/>
    <mergeCell ref="W560:W562"/>
    <mergeCell ref="X560:X562"/>
    <mergeCell ref="Y560:Y562"/>
    <mergeCell ref="G559:G563"/>
    <mergeCell ref="H564:H568"/>
    <mergeCell ref="I564:I568"/>
    <mergeCell ref="J564:J568"/>
    <mergeCell ref="K564:K568"/>
    <mergeCell ref="L564:L568"/>
    <mergeCell ref="M564:M568"/>
    <mergeCell ref="AF564:AF568"/>
    <mergeCell ref="AG564:AG568"/>
    <mergeCell ref="AH564:AH568"/>
    <mergeCell ref="AI564:AI568"/>
    <mergeCell ref="AJ564:AJ568"/>
    <mergeCell ref="AK564:AK568"/>
    <mergeCell ref="N565:N567"/>
    <mergeCell ref="O565:O567"/>
    <mergeCell ref="P565:P567"/>
    <mergeCell ref="Q565:Q567"/>
    <mergeCell ref="R565:R567"/>
    <mergeCell ref="S565:S567"/>
    <mergeCell ref="T565:T567"/>
    <mergeCell ref="U565:U567"/>
    <mergeCell ref="V565:V567"/>
    <mergeCell ref="W565:W567"/>
    <mergeCell ref="X565:X567"/>
    <mergeCell ref="Y565:Y567"/>
    <mergeCell ref="G564:G568"/>
    <mergeCell ref="H569:H573"/>
    <mergeCell ref="I569:I573"/>
    <mergeCell ref="J569:J573"/>
    <mergeCell ref="K569:K573"/>
    <mergeCell ref="L569:L573"/>
    <mergeCell ref="M569:M573"/>
    <mergeCell ref="AF569:AF573"/>
    <mergeCell ref="AG569:AG573"/>
    <mergeCell ref="AH569:AH573"/>
    <mergeCell ref="AI569:AI573"/>
    <mergeCell ref="AJ569:AJ573"/>
    <mergeCell ref="AK569:AK573"/>
    <mergeCell ref="N570:N572"/>
    <mergeCell ref="O570:O572"/>
    <mergeCell ref="P570:P572"/>
    <mergeCell ref="Q570:Q572"/>
    <mergeCell ref="R570:R572"/>
    <mergeCell ref="S570:S572"/>
    <mergeCell ref="T570:T572"/>
    <mergeCell ref="U570:U572"/>
    <mergeCell ref="V570:V572"/>
    <mergeCell ref="W570:W572"/>
    <mergeCell ref="X570:X572"/>
    <mergeCell ref="Y570:Y572"/>
    <mergeCell ref="G569:G573"/>
    <mergeCell ref="H574:H578"/>
    <mergeCell ref="I574:I578"/>
    <mergeCell ref="J574:J578"/>
    <mergeCell ref="K574:K578"/>
    <mergeCell ref="L574:L578"/>
    <mergeCell ref="M574:M578"/>
    <mergeCell ref="AF574:AF578"/>
    <mergeCell ref="AG574:AG578"/>
    <mergeCell ref="AH574:AH578"/>
    <mergeCell ref="AI574:AI578"/>
    <mergeCell ref="AJ574:AJ578"/>
    <mergeCell ref="AK574:AK578"/>
    <mergeCell ref="N575:N577"/>
    <mergeCell ref="O575:O577"/>
    <mergeCell ref="P575:P577"/>
    <mergeCell ref="Q575:Q577"/>
    <mergeCell ref="R575:R577"/>
    <mergeCell ref="S575:S577"/>
    <mergeCell ref="T575:T577"/>
    <mergeCell ref="U575:U577"/>
    <mergeCell ref="V575:V577"/>
    <mergeCell ref="W575:W577"/>
    <mergeCell ref="X575:X577"/>
    <mergeCell ref="Y575:Y577"/>
    <mergeCell ref="G574:G578"/>
    <mergeCell ref="H538:H542"/>
    <mergeCell ref="I538:I542"/>
    <mergeCell ref="J538:J542"/>
    <mergeCell ref="K538:K542"/>
    <mergeCell ref="L538:L542"/>
    <mergeCell ref="M538:M542"/>
    <mergeCell ref="AF538:AF542"/>
    <mergeCell ref="AG538:AG542"/>
    <mergeCell ref="AH538:AH542"/>
    <mergeCell ref="AI538:AI542"/>
    <mergeCell ref="AJ538:AJ542"/>
    <mergeCell ref="AK538:AK542"/>
    <mergeCell ref="N539:N541"/>
    <mergeCell ref="O539:O541"/>
    <mergeCell ref="P539:P541"/>
    <mergeCell ref="Q539:Q541"/>
    <mergeCell ref="R539:R541"/>
    <mergeCell ref="S539:S541"/>
    <mergeCell ref="T539:T541"/>
    <mergeCell ref="U539:U541"/>
    <mergeCell ref="V539:V541"/>
    <mergeCell ref="W539:W541"/>
    <mergeCell ref="X539:X541"/>
    <mergeCell ref="Y539:Y541"/>
    <mergeCell ref="G538:G542"/>
    <mergeCell ref="H487:H491"/>
    <mergeCell ref="I487:I491"/>
    <mergeCell ref="J487:J491"/>
    <mergeCell ref="K487:K491"/>
    <mergeCell ref="L487:L491"/>
    <mergeCell ref="M487:M491"/>
    <mergeCell ref="AF487:AF491"/>
    <mergeCell ref="AG487:AG491"/>
    <mergeCell ref="AH487:AH491"/>
    <mergeCell ref="AI487:AI491"/>
    <mergeCell ref="AJ487:AJ491"/>
    <mergeCell ref="AK487:AK491"/>
    <mergeCell ref="N488:N490"/>
    <mergeCell ref="O488:O490"/>
    <mergeCell ref="P488:P490"/>
    <mergeCell ref="Q488:Q490"/>
    <mergeCell ref="R488:R490"/>
    <mergeCell ref="S488:S490"/>
    <mergeCell ref="T488:T490"/>
    <mergeCell ref="U488:U490"/>
    <mergeCell ref="V488:V490"/>
    <mergeCell ref="W488:W490"/>
    <mergeCell ref="X488:X490"/>
    <mergeCell ref="Y488:Y490"/>
    <mergeCell ref="G487:G491"/>
    <mergeCell ref="H418:H423"/>
    <mergeCell ref="I418:I423"/>
    <mergeCell ref="J418:J423"/>
    <mergeCell ref="K418:K423"/>
    <mergeCell ref="L418:L423"/>
    <mergeCell ref="M418:M423"/>
    <mergeCell ref="AF418:AF423"/>
    <mergeCell ref="AG418:AG423"/>
    <mergeCell ref="AH418:AH423"/>
    <mergeCell ref="AI418:AI423"/>
    <mergeCell ref="AJ418:AJ423"/>
    <mergeCell ref="AK418:AK423"/>
    <mergeCell ref="N419:N422"/>
    <mergeCell ref="O419:O422"/>
    <mergeCell ref="P419:P422"/>
    <mergeCell ref="Q419:Q422"/>
    <mergeCell ref="R419:R422"/>
    <mergeCell ref="S419:S422"/>
    <mergeCell ref="T419:T422"/>
    <mergeCell ref="U419:U422"/>
    <mergeCell ref="V419:V422"/>
    <mergeCell ref="W419:W422"/>
    <mergeCell ref="X419:X422"/>
    <mergeCell ref="Y419:Y422"/>
    <mergeCell ref="G418:G423"/>
    <mergeCell ref="H370:H375"/>
    <mergeCell ref="I370:I375"/>
    <mergeCell ref="J370:J375"/>
    <mergeCell ref="K370:K375"/>
    <mergeCell ref="L370:L375"/>
    <mergeCell ref="M370:M375"/>
    <mergeCell ref="AF370:AF375"/>
    <mergeCell ref="AG370:AG375"/>
    <mergeCell ref="AH370:AH375"/>
    <mergeCell ref="AI370:AI375"/>
    <mergeCell ref="AJ370:AJ375"/>
    <mergeCell ref="AK370:AK375"/>
    <mergeCell ref="N371:N374"/>
    <mergeCell ref="O371:O374"/>
    <mergeCell ref="P371:P374"/>
    <mergeCell ref="Q371:Q374"/>
    <mergeCell ref="R371:R374"/>
    <mergeCell ref="S371:S374"/>
    <mergeCell ref="T371:T374"/>
    <mergeCell ref="U371:U374"/>
    <mergeCell ref="V371:V374"/>
    <mergeCell ref="W371:W374"/>
    <mergeCell ref="X371:X374"/>
    <mergeCell ref="Y371:Y374"/>
    <mergeCell ref="G370:G375"/>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6"/>
    <mergeCell ref="I41:I46"/>
    <mergeCell ref="J41:J46"/>
    <mergeCell ref="K41:K46"/>
    <mergeCell ref="L41:L46"/>
    <mergeCell ref="M41:M46"/>
    <mergeCell ref="AF41:AF46"/>
    <mergeCell ref="AG41:AG46"/>
    <mergeCell ref="AH41:AH46"/>
    <mergeCell ref="AI41:AI46"/>
    <mergeCell ref="AJ41:AJ46"/>
    <mergeCell ref="AK41:AK46"/>
    <mergeCell ref="N42:N45"/>
    <mergeCell ref="O42:O45"/>
    <mergeCell ref="P42:P45"/>
    <mergeCell ref="Q42:Q45"/>
    <mergeCell ref="R42:R45"/>
    <mergeCell ref="S42:S45"/>
    <mergeCell ref="T42:T45"/>
    <mergeCell ref="U42:U45"/>
    <mergeCell ref="V42:V45"/>
    <mergeCell ref="W42:W45"/>
    <mergeCell ref="X42:X45"/>
    <mergeCell ref="Y42:Y45"/>
    <mergeCell ref="G41:G46"/>
    <mergeCell ref="H47:H52"/>
    <mergeCell ref="I47:I52"/>
    <mergeCell ref="J47:J52"/>
    <mergeCell ref="K47:K52"/>
    <mergeCell ref="L47:L52"/>
    <mergeCell ref="M47:M52"/>
    <mergeCell ref="AF47:AF52"/>
    <mergeCell ref="AG47:AG52"/>
    <mergeCell ref="AH47:AH52"/>
    <mergeCell ref="AI47:AI52"/>
    <mergeCell ref="AJ47:AJ52"/>
    <mergeCell ref="AK47:AK52"/>
    <mergeCell ref="N48:N51"/>
    <mergeCell ref="O48:O51"/>
    <mergeCell ref="P48:P51"/>
    <mergeCell ref="Q48:Q51"/>
    <mergeCell ref="R48:R51"/>
    <mergeCell ref="S48:S51"/>
    <mergeCell ref="T48:T51"/>
    <mergeCell ref="U48:U51"/>
    <mergeCell ref="V48:V51"/>
    <mergeCell ref="W48:W51"/>
    <mergeCell ref="X48:X51"/>
    <mergeCell ref="Y48:Y51"/>
    <mergeCell ref="G47:G52"/>
    <mergeCell ref="H53:H57"/>
    <mergeCell ref="I53:I57"/>
    <mergeCell ref="J53:J57"/>
    <mergeCell ref="K53:K57"/>
    <mergeCell ref="L53:L57"/>
    <mergeCell ref="M53:M57"/>
    <mergeCell ref="AF53:AF57"/>
    <mergeCell ref="AG53:AG57"/>
    <mergeCell ref="AH53:AH57"/>
    <mergeCell ref="AI53:AI57"/>
    <mergeCell ref="AJ53:AJ57"/>
    <mergeCell ref="AK53:AK57"/>
    <mergeCell ref="N54:N56"/>
    <mergeCell ref="O54:O56"/>
    <mergeCell ref="P54:P56"/>
    <mergeCell ref="Q54:Q56"/>
    <mergeCell ref="R54:R56"/>
    <mergeCell ref="S54:S56"/>
    <mergeCell ref="T54:T56"/>
    <mergeCell ref="U54:U56"/>
    <mergeCell ref="V54:V56"/>
    <mergeCell ref="W54:W56"/>
    <mergeCell ref="X54:X56"/>
    <mergeCell ref="Y54:Y56"/>
    <mergeCell ref="G53:G57"/>
    <mergeCell ref="H58:H62"/>
    <mergeCell ref="I58:I62"/>
    <mergeCell ref="J58:J62"/>
    <mergeCell ref="K58:K62"/>
    <mergeCell ref="L58:L62"/>
    <mergeCell ref="M58:M62"/>
    <mergeCell ref="AF58:AF62"/>
    <mergeCell ref="AG58:AG62"/>
    <mergeCell ref="AH58:AH62"/>
    <mergeCell ref="AI58:AI62"/>
    <mergeCell ref="AJ58:AJ62"/>
    <mergeCell ref="AK58:AK62"/>
    <mergeCell ref="N59:N61"/>
    <mergeCell ref="O59:O61"/>
    <mergeCell ref="P59:P61"/>
    <mergeCell ref="Q59:Q61"/>
    <mergeCell ref="R59:R61"/>
    <mergeCell ref="S59:S61"/>
    <mergeCell ref="T59:T61"/>
    <mergeCell ref="U59:U61"/>
    <mergeCell ref="V59:V61"/>
    <mergeCell ref="W59:W61"/>
    <mergeCell ref="X59:X61"/>
    <mergeCell ref="Y59:Y61"/>
    <mergeCell ref="G58:G62"/>
    <mergeCell ref="H63:H68"/>
    <mergeCell ref="I63:I68"/>
    <mergeCell ref="J63:J68"/>
    <mergeCell ref="K63:K68"/>
    <mergeCell ref="L63:L68"/>
    <mergeCell ref="M63:M68"/>
    <mergeCell ref="AF63:AF68"/>
    <mergeCell ref="AG63:AG68"/>
    <mergeCell ref="AH63:AH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G63:G68"/>
    <mergeCell ref="H69:H74"/>
    <mergeCell ref="I69:I74"/>
    <mergeCell ref="J69:J74"/>
    <mergeCell ref="K69:K74"/>
    <mergeCell ref="L69:L74"/>
    <mergeCell ref="M69:M74"/>
    <mergeCell ref="AF69:AF74"/>
    <mergeCell ref="AG69:AG74"/>
    <mergeCell ref="AH69:AH74"/>
    <mergeCell ref="AI69:AI74"/>
    <mergeCell ref="AJ69:AJ74"/>
    <mergeCell ref="AK69:AK74"/>
    <mergeCell ref="N70:N73"/>
    <mergeCell ref="O70:O73"/>
    <mergeCell ref="P70:P73"/>
    <mergeCell ref="Q70:Q73"/>
    <mergeCell ref="R70:R73"/>
    <mergeCell ref="S70:S73"/>
    <mergeCell ref="T70:T73"/>
    <mergeCell ref="U70:U73"/>
    <mergeCell ref="V70:V73"/>
    <mergeCell ref="W70:W73"/>
    <mergeCell ref="X70:X73"/>
    <mergeCell ref="Y70:Y73"/>
    <mergeCell ref="G69:G74"/>
    <mergeCell ref="H75:H80"/>
    <mergeCell ref="I75:I80"/>
    <mergeCell ref="J75:J80"/>
    <mergeCell ref="K75:K80"/>
    <mergeCell ref="L75:L80"/>
    <mergeCell ref="M75:M80"/>
    <mergeCell ref="AF75:AF80"/>
    <mergeCell ref="AG75:AG80"/>
    <mergeCell ref="AH75:AH80"/>
    <mergeCell ref="AI75:AI80"/>
    <mergeCell ref="AJ75:AJ80"/>
    <mergeCell ref="AK75:AK80"/>
    <mergeCell ref="N76:N79"/>
    <mergeCell ref="O76:O79"/>
    <mergeCell ref="P76:P79"/>
    <mergeCell ref="Q76:Q79"/>
    <mergeCell ref="R76:R79"/>
    <mergeCell ref="S76:S79"/>
    <mergeCell ref="T76:T79"/>
    <mergeCell ref="U76:U79"/>
    <mergeCell ref="V76:V79"/>
    <mergeCell ref="W76:W79"/>
    <mergeCell ref="X76:X79"/>
    <mergeCell ref="Y76:Y79"/>
    <mergeCell ref="G75:G80"/>
    <mergeCell ref="H81:H86"/>
    <mergeCell ref="I81:I86"/>
    <mergeCell ref="J81:J86"/>
    <mergeCell ref="K81:K86"/>
    <mergeCell ref="L81:L86"/>
    <mergeCell ref="M81:M86"/>
    <mergeCell ref="AF81:AF86"/>
    <mergeCell ref="AG81:AG86"/>
    <mergeCell ref="AH81:AH86"/>
    <mergeCell ref="AI81:AI86"/>
    <mergeCell ref="AJ81:AJ86"/>
    <mergeCell ref="AK81:AK86"/>
    <mergeCell ref="N82:N85"/>
    <mergeCell ref="O82:O85"/>
    <mergeCell ref="P82:P85"/>
    <mergeCell ref="Q82:Q85"/>
    <mergeCell ref="R82:R85"/>
    <mergeCell ref="S82:S85"/>
    <mergeCell ref="T82:T85"/>
    <mergeCell ref="U82:U85"/>
    <mergeCell ref="V82:V85"/>
    <mergeCell ref="W82:W85"/>
    <mergeCell ref="X82:X85"/>
    <mergeCell ref="Y82:Y85"/>
    <mergeCell ref="G81: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2"/>
    <mergeCell ref="I98:I102"/>
    <mergeCell ref="J98:J102"/>
    <mergeCell ref="K98:K102"/>
    <mergeCell ref="L98:L102"/>
    <mergeCell ref="M98:M102"/>
    <mergeCell ref="AF98:AF102"/>
    <mergeCell ref="AG98:AG102"/>
    <mergeCell ref="AH98:AH102"/>
    <mergeCell ref="AI98:AI102"/>
    <mergeCell ref="AJ98:AJ102"/>
    <mergeCell ref="AK98:AK102"/>
    <mergeCell ref="N99:N101"/>
    <mergeCell ref="O99:O101"/>
    <mergeCell ref="P99:P101"/>
    <mergeCell ref="Q99:Q101"/>
    <mergeCell ref="R99:R101"/>
    <mergeCell ref="S99:S101"/>
    <mergeCell ref="T99:T101"/>
    <mergeCell ref="U99:U101"/>
    <mergeCell ref="V99:V101"/>
    <mergeCell ref="W99:W101"/>
    <mergeCell ref="X99:X101"/>
    <mergeCell ref="Y99:Y101"/>
    <mergeCell ref="G98:G102"/>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103:G108"/>
    <mergeCell ref="H109:H114"/>
    <mergeCell ref="I109:I114"/>
    <mergeCell ref="J109:J114"/>
    <mergeCell ref="K109:K114"/>
    <mergeCell ref="L109:L114"/>
    <mergeCell ref="M109:M114"/>
    <mergeCell ref="AF109:AF114"/>
    <mergeCell ref="AG109:AG114"/>
    <mergeCell ref="AH109:AH114"/>
    <mergeCell ref="AI109:AI114"/>
    <mergeCell ref="AJ109:AJ114"/>
    <mergeCell ref="AK109:AK114"/>
    <mergeCell ref="N110:N113"/>
    <mergeCell ref="O110:O113"/>
    <mergeCell ref="P110:P113"/>
    <mergeCell ref="Q110:Q113"/>
    <mergeCell ref="R110:R113"/>
    <mergeCell ref="S110:S113"/>
    <mergeCell ref="T110:T113"/>
    <mergeCell ref="U110:U113"/>
    <mergeCell ref="V110:V113"/>
    <mergeCell ref="W110:W113"/>
    <mergeCell ref="X110:X113"/>
    <mergeCell ref="Y110:Y113"/>
    <mergeCell ref="G109:G114"/>
    <mergeCell ref="H115:H120"/>
    <mergeCell ref="I115:I120"/>
    <mergeCell ref="J115:J120"/>
    <mergeCell ref="K115:K120"/>
    <mergeCell ref="L115:L120"/>
    <mergeCell ref="M115:M120"/>
    <mergeCell ref="AF115:AF120"/>
    <mergeCell ref="AG115:AG120"/>
    <mergeCell ref="AH115:AH120"/>
    <mergeCell ref="AI115:AI120"/>
    <mergeCell ref="AJ115:AJ120"/>
    <mergeCell ref="AK115:AK120"/>
    <mergeCell ref="N116:N119"/>
    <mergeCell ref="O116:O119"/>
    <mergeCell ref="P116:P119"/>
    <mergeCell ref="Q116:Q119"/>
    <mergeCell ref="R116:R119"/>
    <mergeCell ref="S116:S119"/>
    <mergeCell ref="T116:T119"/>
    <mergeCell ref="U116:U119"/>
    <mergeCell ref="V116:V119"/>
    <mergeCell ref="W116:W119"/>
    <mergeCell ref="X116:X119"/>
    <mergeCell ref="Y116:Y119"/>
    <mergeCell ref="G115:G120"/>
    <mergeCell ref="H121:H126"/>
    <mergeCell ref="I121:I126"/>
    <mergeCell ref="J121:J126"/>
    <mergeCell ref="K121:K126"/>
    <mergeCell ref="L121:L126"/>
    <mergeCell ref="M121:M126"/>
    <mergeCell ref="AF121:AF126"/>
    <mergeCell ref="AG121:AG126"/>
    <mergeCell ref="AH121:AH126"/>
    <mergeCell ref="AI121:AI126"/>
    <mergeCell ref="AJ121:AJ126"/>
    <mergeCell ref="AK121:AK126"/>
    <mergeCell ref="N122:N125"/>
    <mergeCell ref="O122:O125"/>
    <mergeCell ref="P122:P125"/>
    <mergeCell ref="Q122:Q125"/>
    <mergeCell ref="R122:R125"/>
    <mergeCell ref="S122:S125"/>
    <mergeCell ref="T122:T125"/>
    <mergeCell ref="U122:U125"/>
    <mergeCell ref="V122:V125"/>
    <mergeCell ref="W122:W125"/>
    <mergeCell ref="X122:X125"/>
    <mergeCell ref="Y122:Y125"/>
    <mergeCell ref="G121:G126"/>
    <mergeCell ref="H127:H132"/>
    <mergeCell ref="I127:I132"/>
    <mergeCell ref="J127:J132"/>
    <mergeCell ref="K127:K132"/>
    <mergeCell ref="L127:L132"/>
    <mergeCell ref="M127:M132"/>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G127:G132"/>
    <mergeCell ref="H133:H138"/>
    <mergeCell ref="I133:I138"/>
    <mergeCell ref="J133:J138"/>
    <mergeCell ref="K133:K138"/>
    <mergeCell ref="L133:L138"/>
    <mergeCell ref="M133:M138"/>
    <mergeCell ref="AF133:AF138"/>
    <mergeCell ref="AG133:AG138"/>
    <mergeCell ref="AH133:AH138"/>
    <mergeCell ref="AI133:AI138"/>
    <mergeCell ref="AJ133:AJ138"/>
    <mergeCell ref="AK133:AK138"/>
    <mergeCell ref="N134:N137"/>
    <mergeCell ref="O134:O137"/>
    <mergeCell ref="P134:P137"/>
    <mergeCell ref="Q134:Q137"/>
    <mergeCell ref="R134:R137"/>
    <mergeCell ref="S134:S137"/>
    <mergeCell ref="T134:T137"/>
    <mergeCell ref="U134:U137"/>
    <mergeCell ref="V134:V137"/>
    <mergeCell ref="W134:W137"/>
    <mergeCell ref="X134:X137"/>
    <mergeCell ref="Y134:Y137"/>
    <mergeCell ref="G133:G138"/>
    <mergeCell ref="H139:H144"/>
    <mergeCell ref="I139:I144"/>
    <mergeCell ref="J139:J144"/>
    <mergeCell ref="K139:K144"/>
    <mergeCell ref="L139:L144"/>
    <mergeCell ref="M139:M144"/>
    <mergeCell ref="AF139:AF144"/>
    <mergeCell ref="AG139:AG144"/>
    <mergeCell ref="AH139:AH144"/>
    <mergeCell ref="AI139:AI144"/>
    <mergeCell ref="AJ139:AJ144"/>
    <mergeCell ref="AK139:AK144"/>
    <mergeCell ref="N140:N143"/>
    <mergeCell ref="O140:O143"/>
    <mergeCell ref="P140:P143"/>
    <mergeCell ref="Q140:Q143"/>
    <mergeCell ref="R140:R143"/>
    <mergeCell ref="S140:S143"/>
    <mergeCell ref="T140:T143"/>
    <mergeCell ref="U140:U143"/>
    <mergeCell ref="V140:V143"/>
    <mergeCell ref="W140:W143"/>
    <mergeCell ref="X140:X143"/>
    <mergeCell ref="Y140:Y143"/>
    <mergeCell ref="G139:G144"/>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45:G150"/>
    <mergeCell ref="H151:H156"/>
    <mergeCell ref="I151:I156"/>
    <mergeCell ref="J151:J156"/>
    <mergeCell ref="K151:K156"/>
    <mergeCell ref="L151:L156"/>
    <mergeCell ref="M151:M156"/>
    <mergeCell ref="AF151:AF156"/>
    <mergeCell ref="AG151:AG156"/>
    <mergeCell ref="AH151:AH156"/>
    <mergeCell ref="AI151:AI156"/>
    <mergeCell ref="AJ151:AJ156"/>
    <mergeCell ref="AK151:AK156"/>
    <mergeCell ref="N152:N155"/>
    <mergeCell ref="O152:O155"/>
    <mergeCell ref="P152:P155"/>
    <mergeCell ref="Q152:Q155"/>
    <mergeCell ref="R152:R155"/>
    <mergeCell ref="S152:S155"/>
    <mergeCell ref="T152:T155"/>
    <mergeCell ref="U152:U155"/>
    <mergeCell ref="V152:V155"/>
    <mergeCell ref="W152:W155"/>
    <mergeCell ref="X152:X155"/>
    <mergeCell ref="Y152:Y155"/>
    <mergeCell ref="G151:G156"/>
    <mergeCell ref="H157:H162"/>
    <mergeCell ref="I157:I162"/>
    <mergeCell ref="J157:J162"/>
    <mergeCell ref="K157:K162"/>
    <mergeCell ref="L157:L162"/>
    <mergeCell ref="M157:M162"/>
    <mergeCell ref="AF157:AF162"/>
    <mergeCell ref="AG157:AG162"/>
    <mergeCell ref="AH157:AH162"/>
    <mergeCell ref="AI157:AI162"/>
    <mergeCell ref="AJ157:AJ162"/>
    <mergeCell ref="AK157:AK162"/>
    <mergeCell ref="N158:N161"/>
    <mergeCell ref="O158:O161"/>
    <mergeCell ref="P158:P161"/>
    <mergeCell ref="Q158:Q161"/>
    <mergeCell ref="R158:R161"/>
    <mergeCell ref="S158:S161"/>
    <mergeCell ref="T158:T161"/>
    <mergeCell ref="U158:U161"/>
    <mergeCell ref="V158:V161"/>
    <mergeCell ref="W158:W161"/>
    <mergeCell ref="X158:X161"/>
    <mergeCell ref="Y158:Y161"/>
    <mergeCell ref="G157:G162"/>
    <mergeCell ref="H163:H168"/>
    <mergeCell ref="I163:I168"/>
    <mergeCell ref="J163:J168"/>
    <mergeCell ref="K163:K168"/>
    <mergeCell ref="L163:L168"/>
    <mergeCell ref="M163:M168"/>
    <mergeCell ref="AF163:AF168"/>
    <mergeCell ref="AG163:AG168"/>
    <mergeCell ref="AH163:AH168"/>
    <mergeCell ref="AI163:AI168"/>
    <mergeCell ref="AJ163:AJ168"/>
    <mergeCell ref="AK163:AK168"/>
    <mergeCell ref="N164:N167"/>
    <mergeCell ref="O164:O167"/>
    <mergeCell ref="P164:P167"/>
    <mergeCell ref="Q164:Q167"/>
    <mergeCell ref="R164:R167"/>
    <mergeCell ref="S164:S167"/>
    <mergeCell ref="T164:T167"/>
    <mergeCell ref="U164:U167"/>
    <mergeCell ref="V164:V167"/>
    <mergeCell ref="W164:W167"/>
    <mergeCell ref="X164:X167"/>
    <mergeCell ref="Y164:Y167"/>
    <mergeCell ref="G163:G168"/>
    <mergeCell ref="H169:H174"/>
    <mergeCell ref="I169:I174"/>
    <mergeCell ref="J169:J174"/>
    <mergeCell ref="K169:K174"/>
    <mergeCell ref="L169:L174"/>
    <mergeCell ref="M169:M174"/>
    <mergeCell ref="AF169:AF174"/>
    <mergeCell ref="AG169:AG174"/>
    <mergeCell ref="AH169:AH174"/>
    <mergeCell ref="AI169:AI174"/>
    <mergeCell ref="AJ169:AJ174"/>
    <mergeCell ref="AK169:AK174"/>
    <mergeCell ref="N170:N173"/>
    <mergeCell ref="O170:O173"/>
    <mergeCell ref="P170:P173"/>
    <mergeCell ref="Q170:Q173"/>
    <mergeCell ref="R170:R173"/>
    <mergeCell ref="S170:S173"/>
    <mergeCell ref="T170:T173"/>
    <mergeCell ref="U170:U173"/>
    <mergeCell ref="V170:V173"/>
    <mergeCell ref="W170:W173"/>
    <mergeCell ref="X170:X173"/>
    <mergeCell ref="Y170:Y173"/>
    <mergeCell ref="G169:G174"/>
    <mergeCell ref="H175:H180"/>
    <mergeCell ref="I175:I180"/>
    <mergeCell ref="J175:J180"/>
    <mergeCell ref="K175:K180"/>
    <mergeCell ref="L175:L180"/>
    <mergeCell ref="M175:M180"/>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G175:G180"/>
    <mergeCell ref="H181:H186"/>
    <mergeCell ref="I181:I186"/>
    <mergeCell ref="J181:J186"/>
    <mergeCell ref="K181:K186"/>
    <mergeCell ref="L181:L186"/>
    <mergeCell ref="M181:M186"/>
    <mergeCell ref="AF181:AF186"/>
    <mergeCell ref="AG181:AG186"/>
    <mergeCell ref="AH181:AH186"/>
    <mergeCell ref="AI181:AI186"/>
    <mergeCell ref="AJ181:AJ186"/>
    <mergeCell ref="AK181:AK186"/>
    <mergeCell ref="N182:N185"/>
    <mergeCell ref="O182:O185"/>
    <mergeCell ref="P182:P185"/>
    <mergeCell ref="Q182:Q185"/>
    <mergeCell ref="R182:R185"/>
    <mergeCell ref="S182:S185"/>
    <mergeCell ref="T182:T185"/>
    <mergeCell ref="U182:U185"/>
    <mergeCell ref="V182:V185"/>
    <mergeCell ref="W182:W185"/>
    <mergeCell ref="X182:X185"/>
    <mergeCell ref="Y182:Y185"/>
    <mergeCell ref="G181:G186"/>
    <mergeCell ref="H187:H192"/>
    <mergeCell ref="I187:I192"/>
    <mergeCell ref="J187:J192"/>
    <mergeCell ref="K187:K192"/>
    <mergeCell ref="L187:L192"/>
    <mergeCell ref="M187:M192"/>
    <mergeCell ref="AF187:AF192"/>
    <mergeCell ref="AG187:AG192"/>
    <mergeCell ref="AH187:AH192"/>
    <mergeCell ref="AI187:AI192"/>
    <mergeCell ref="AJ187:AJ192"/>
    <mergeCell ref="AK187:AK192"/>
    <mergeCell ref="N188:N191"/>
    <mergeCell ref="O188:O191"/>
    <mergeCell ref="P188:P191"/>
    <mergeCell ref="Q188:Q191"/>
    <mergeCell ref="R188:R191"/>
    <mergeCell ref="S188:S191"/>
    <mergeCell ref="T188:T191"/>
    <mergeCell ref="U188:U191"/>
    <mergeCell ref="V188:V191"/>
    <mergeCell ref="W188:W191"/>
    <mergeCell ref="X188:X191"/>
    <mergeCell ref="Y188:Y191"/>
    <mergeCell ref="G187:G192"/>
    <mergeCell ref="H193:H198"/>
    <mergeCell ref="I193:I198"/>
    <mergeCell ref="J193:J198"/>
    <mergeCell ref="K193:K198"/>
    <mergeCell ref="L193:L198"/>
    <mergeCell ref="M193:M198"/>
    <mergeCell ref="AF193:AF198"/>
    <mergeCell ref="AG193:AG198"/>
    <mergeCell ref="AH193:AH198"/>
    <mergeCell ref="AI193:AI198"/>
    <mergeCell ref="AJ193:AJ198"/>
    <mergeCell ref="AK193:AK198"/>
    <mergeCell ref="N194:N197"/>
    <mergeCell ref="O194:O197"/>
    <mergeCell ref="P194:P197"/>
    <mergeCell ref="Q194:Q197"/>
    <mergeCell ref="R194:R197"/>
    <mergeCell ref="S194:S197"/>
    <mergeCell ref="T194:T197"/>
    <mergeCell ref="U194:U197"/>
    <mergeCell ref="V194:V197"/>
    <mergeCell ref="W194:W197"/>
    <mergeCell ref="X194:X197"/>
    <mergeCell ref="Y194:Y197"/>
    <mergeCell ref="G193:G198"/>
    <mergeCell ref="H199:H204"/>
    <mergeCell ref="I199:I204"/>
    <mergeCell ref="J199:J204"/>
    <mergeCell ref="K199:K204"/>
    <mergeCell ref="L199:L204"/>
    <mergeCell ref="M199:M204"/>
    <mergeCell ref="AF199:AF204"/>
    <mergeCell ref="AG199:AG204"/>
    <mergeCell ref="AH199:AH204"/>
    <mergeCell ref="AI199:AI204"/>
    <mergeCell ref="AJ199:AJ204"/>
    <mergeCell ref="AK199:AK204"/>
    <mergeCell ref="N200:N203"/>
    <mergeCell ref="O200:O203"/>
    <mergeCell ref="P200:P203"/>
    <mergeCell ref="Q200:Q203"/>
    <mergeCell ref="R200:R203"/>
    <mergeCell ref="S200:S203"/>
    <mergeCell ref="T200:T203"/>
    <mergeCell ref="U200:U203"/>
    <mergeCell ref="V200:V203"/>
    <mergeCell ref="W200:W203"/>
    <mergeCell ref="X200:X203"/>
    <mergeCell ref="Y200:Y203"/>
    <mergeCell ref="G199:G204"/>
    <mergeCell ref="H205:H210"/>
    <mergeCell ref="I205:I210"/>
    <mergeCell ref="J205:J210"/>
    <mergeCell ref="K205:K210"/>
    <mergeCell ref="L205:L210"/>
    <mergeCell ref="M205:M210"/>
    <mergeCell ref="AF205:AF210"/>
    <mergeCell ref="AG205:AG210"/>
    <mergeCell ref="AH205:AH210"/>
    <mergeCell ref="AI205:AI210"/>
    <mergeCell ref="AJ205:AJ210"/>
    <mergeCell ref="AK205:AK210"/>
    <mergeCell ref="N206:N209"/>
    <mergeCell ref="O206:O209"/>
    <mergeCell ref="P206:P209"/>
    <mergeCell ref="Q206:Q209"/>
    <mergeCell ref="R206:R209"/>
    <mergeCell ref="S206:S209"/>
    <mergeCell ref="T206:T209"/>
    <mergeCell ref="U206:U209"/>
    <mergeCell ref="V206:V209"/>
    <mergeCell ref="W206:W209"/>
    <mergeCell ref="X206:X209"/>
    <mergeCell ref="Y206:Y209"/>
    <mergeCell ref="G205:G210"/>
    <mergeCell ref="H211:H216"/>
    <mergeCell ref="I211:I216"/>
    <mergeCell ref="J211:J216"/>
    <mergeCell ref="K211:K216"/>
    <mergeCell ref="L211:L216"/>
    <mergeCell ref="M211:M216"/>
    <mergeCell ref="AF211:AF216"/>
    <mergeCell ref="AG211:AG216"/>
    <mergeCell ref="AH211:AH216"/>
    <mergeCell ref="AI211:AI216"/>
    <mergeCell ref="AJ211:AJ216"/>
    <mergeCell ref="AK211:AK216"/>
    <mergeCell ref="N212:N215"/>
    <mergeCell ref="O212:O215"/>
    <mergeCell ref="P212:P215"/>
    <mergeCell ref="Q212:Q215"/>
    <mergeCell ref="R212:R215"/>
    <mergeCell ref="S212:S215"/>
    <mergeCell ref="T212:T215"/>
    <mergeCell ref="U212:U215"/>
    <mergeCell ref="V212:V215"/>
    <mergeCell ref="W212:W215"/>
    <mergeCell ref="X212:X215"/>
    <mergeCell ref="Y212:Y215"/>
    <mergeCell ref="G211:G216"/>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 ref="H223:H228"/>
    <mergeCell ref="I223:I228"/>
    <mergeCell ref="J223:J228"/>
    <mergeCell ref="K223:K228"/>
    <mergeCell ref="L223:L228"/>
    <mergeCell ref="M223:M228"/>
    <mergeCell ref="AF223:AF228"/>
    <mergeCell ref="AG223:AG228"/>
    <mergeCell ref="AH223:AH228"/>
    <mergeCell ref="AI223:AI228"/>
    <mergeCell ref="AJ223:AJ228"/>
    <mergeCell ref="AK223:AK228"/>
    <mergeCell ref="N224:N227"/>
    <mergeCell ref="O224:O227"/>
    <mergeCell ref="P224:P227"/>
    <mergeCell ref="Q224:Q227"/>
    <mergeCell ref="R224:R227"/>
    <mergeCell ref="S224:S227"/>
    <mergeCell ref="T224:T227"/>
    <mergeCell ref="U224:U227"/>
    <mergeCell ref="V224:V227"/>
    <mergeCell ref="W224:W227"/>
    <mergeCell ref="X224:X227"/>
    <mergeCell ref="Y224:Y227"/>
    <mergeCell ref="G223:G228"/>
    <mergeCell ref="H229:H234"/>
    <mergeCell ref="I229:I234"/>
    <mergeCell ref="J229:J234"/>
    <mergeCell ref="K229:K234"/>
    <mergeCell ref="L229:L234"/>
    <mergeCell ref="M229:M234"/>
    <mergeCell ref="AF229:AF234"/>
    <mergeCell ref="AG229:AG234"/>
    <mergeCell ref="AH229:AH234"/>
    <mergeCell ref="AI229:AI234"/>
    <mergeCell ref="AJ229:AJ234"/>
    <mergeCell ref="AK229:AK234"/>
    <mergeCell ref="N230:N233"/>
    <mergeCell ref="O230:O233"/>
    <mergeCell ref="P230:P233"/>
    <mergeCell ref="Q230:Q233"/>
    <mergeCell ref="R230:R233"/>
    <mergeCell ref="S230:S233"/>
    <mergeCell ref="T230:T233"/>
    <mergeCell ref="U230:U233"/>
    <mergeCell ref="V230:V233"/>
    <mergeCell ref="W230:W233"/>
    <mergeCell ref="X230:X233"/>
    <mergeCell ref="Y230:Y233"/>
    <mergeCell ref="G229:G234"/>
    <mergeCell ref="H235:H240"/>
    <mergeCell ref="I235:I240"/>
    <mergeCell ref="J235:J240"/>
    <mergeCell ref="K235:K240"/>
    <mergeCell ref="L235:L240"/>
    <mergeCell ref="M235:M240"/>
    <mergeCell ref="AF235:AF240"/>
    <mergeCell ref="AG235:AG240"/>
    <mergeCell ref="AH235:AH240"/>
    <mergeCell ref="AI235:AI240"/>
    <mergeCell ref="AJ235:AJ240"/>
    <mergeCell ref="AK235:AK240"/>
    <mergeCell ref="N236:N239"/>
    <mergeCell ref="O236:O239"/>
    <mergeCell ref="P236:P239"/>
    <mergeCell ref="Q236:Q239"/>
    <mergeCell ref="R236:R239"/>
    <mergeCell ref="S236:S239"/>
    <mergeCell ref="T236:T239"/>
    <mergeCell ref="U236:U239"/>
    <mergeCell ref="V236:V239"/>
    <mergeCell ref="W236:W239"/>
    <mergeCell ref="X236:X239"/>
    <mergeCell ref="Y236:Y239"/>
    <mergeCell ref="G235:G240"/>
    <mergeCell ref="H241:H246"/>
    <mergeCell ref="I241:I246"/>
    <mergeCell ref="J241:J246"/>
    <mergeCell ref="K241:K246"/>
    <mergeCell ref="L241:L246"/>
    <mergeCell ref="M241:M246"/>
    <mergeCell ref="AF241:AF246"/>
    <mergeCell ref="AG241:AG246"/>
    <mergeCell ref="AH241:AH246"/>
    <mergeCell ref="AI241:AI246"/>
    <mergeCell ref="AJ241:AJ246"/>
    <mergeCell ref="AK241:AK246"/>
    <mergeCell ref="N242:N245"/>
    <mergeCell ref="O242:O245"/>
    <mergeCell ref="P242:P245"/>
    <mergeCell ref="Q242:Q245"/>
    <mergeCell ref="R242:R245"/>
    <mergeCell ref="S242:S245"/>
    <mergeCell ref="T242:T245"/>
    <mergeCell ref="U242:U245"/>
    <mergeCell ref="V242:V245"/>
    <mergeCell ref="W242:W245"/>
    <mergeCell ref="X242:X245"/>
    <mergeCell ref="Y242:Y245"/>
    <mergeCell ref="G241:G246"/>
    <mergeCell ref="H247:H252"/>
    <mergeCell ref="I247:I252"/>
    <mergeCell ref="J247:J252"/>
    <mergeCell ref="K247:K252"/>
    <mergeCell ref="L247:L252"/>
    <mergeCell ref="M247:M252"/>
    <mergeCell ref="AF247:AF252"/>
    <mergeCell ref="AG247:AG252"/>
    <mergeCell ref="AH247:AH252"/>
    <mergeCell ref="AI247:AI252"/>
    <mergeCell ref="AJ247:AJ252"/>
    <mergeCell ref="AK247:AK252"/>
    <mergeCell ref="N248:N251"/>
    <mergeCell ref="O248:O251"/>
    <mergeCell ref="P248:P251"/>
    <mergeCell ref="Q248:Q251"/>
    <mergeCell ref="R248:R251"/>
    <mergeCell ref="S248:S251"/>
    <mergeCell ref="T248:T251"/>
    <mergeCell ref="U248:U251"/>
    <mergeCell ref="V248:V251"/>
    <mergeCell ref="W248:W251"/>
    <mergeCell ref="X248:X251"/>
    <mergeCell ref="Y248:Y251"/>
    <mergeCell ref="G247:G252"/>
    <mergeCell ref="H253:H258"/>
    <mergeCell ref="I253:I258"/>
    <mergeCell ref="J253:J258"/>
    <mergeCell ref="K253:K258"/>
    <mergeCell ref="L253:L258"/>
    <mergeCell ref="M253:M258"/>
    <mergeCell ref="AF253:AF258"/>
    <mergeCell ref="AG253:AG258"/>
    <mergeCell ref="AH253:AH258"/>
    <mergeCell ref="AI253:AI258"/>
    <mergeCell ref="AJ253:AJ258"/>
    <mergeCell ref="AK253:AK258"/>
    <mergeCell ref="N254:N257"/>
    <mergeCell ref="O254:O257"/>
    <mergeCell ref="P254:P257"/>
    <mergeCell ref="Q254:Q257"/>
    <mergeCell ref="R254:R257"/>
    <mergeCell ref="S254:S257"/>
    <mergeCell ref="T254:T257"/>
    <mergeCell ref="U254:U257"/>
    <mergeCell ref="V254:V257"/>
    <mergeCell ref="W254:W257"/>
    <mergeCell ref="X254:X257"/>
    <mergeCell ref="Y254:Y257"/>
    <mergeCell ref="G253:G258"/>
    <mergeCell ref="H259:H264"/>
    <mergeCell ref="I259:I264"/>
    <mergeCell ref="J259:J264"/>
    <mergeCell ref="K259:K264"/>
    <mergeCell ref="L259:L264"/>
    <mergeCell ref="M259:M264"/>
    <mergeCell ref="AF259:AF264"/>
    <mergeCell ref="AG259:AG264"/>
    <mergeCell ref="AH259:AH264"/>
    <mergeCell ref="AI259:AI264"/>
    <mergeCell ref="AJ259:AJ264"/>
    <mergeCell ref="AK259:AK264"/>
    <mergeCell ref="N260:N263"/>
    <mergeCell ref="O260:O263"/>
    <mergeCell ref="P260:P263"/>
    <mergeCell ref="Q260:Q263"/>
    <mergeCell ref="R260:R263"/>
    <mergeCell ref="S260:S263"/>
    <mergeCell ref="T260:T263"/>
    <mergeCell ref="U260:U263"/>
    <mergeCell ref="V260:V263"/>
    <mergeCell ref="W260:W263"/>
    <mergeCell ref="X260:X263"/>
    <mergeCell ref="Y260:Y263"/>
    <mergeCell ref="G259:G264"/>
    <mergeCell ref="H265:H270"/>
    <mergeCell ref="I265:I270"/>
    <mergeCell ref="J265:J270"/>
    <mergeCell ref="K265:K270"/>
    <mergeCell ref="L265:L270"/>
    <mergeCell ref="M265:M270"/>
    <mergeCell ref="AF265:AF270"/>
    <mergeCell ref="AG265:AG270"/>
    <mergeCell ref="AH265:AH270"/>
    <mergeCell ref="AI265:AI270"/>
    <mergeCell ref="AJ265:AJ270"/>
    <mergeCell ref="AK265:AK270"/>
    <mergeCell ref="N266:N269"/>
    <mergeCell ref="O266:O269"/>
    <mergeCell ref="P266:P269"/>
    <mergeCell ref="Q266:Q269"/>
    <mergeCell ref="R266:R269"/>
    <mergeCell ref="S266:S269"/>
    <mergeCell ref="T266:T269"/>
    <mergeCell ref="U266:U269"/>
    <mergeCell ref="V266:V269"/>
    <mergeCell ref="W266:W269"/>
    <mergeCell ref="X266:X269"/>
    <mergeCell ref="Y266:Y269"/>
    <mergeCell ref="G265:G270"/>
    <mergeCell ref="H271:H276"/>
    <mergeCell ref="I271:I276"/>
    <mergeCell ref="J271:J276"/>
    <mergeCell ref="K271:K276"/>
    <mergeCell ref="L271:L276"/>
    <mergeCell ref="M271:M276"/>
    <mergeCell ref="AF271:AF276"/>
    <mergeCell ref="AG271:AG276"/>
    <mergeCell ref="AH271:AH276"/>
    <mergeCell ref="AI271:AI276"/>
    <mergeCell ref="AJ271:AJ276"/>
    <mergeCell ref="AK271:AK276"/>
    <mergeCell ref="N272:N275"/>
    <mergeCell ref="O272:O275"/>
    <mergeCell ref="P272:P275"/>
    <mergeCell ref="Q272:Q275"/>
    <mergeCell ref="R272:R275"/>
    <mergeCell ref="S272:S275"/>
    <mergeCell ref="T272:T275"/>
    <mergeCell ref="U272:U275"/>
    <mergeCell ref="V272:V275"/>
    <mergeCell ref="W272:W275"/>
    <mergeCell ref="X272:X275"/>
    <mergeCell ref="Y272:Y275"/>
    <mergeCell ref="G271:G276"/>
    <mergeCell ref="H277:H282"/>
    <mergeCell ref="I277:I282"/>
    <mergeCell ref="J277:J282"/>
    <mergeCell ref="K277:K282"/>
    <mergeCell ref="L277:L282"/>
    <mergeCell ref="M277:M282"/>
    <mergeCell ref="AF277:AF282"/>
    <mergeCell ref="AG277:AG282"/>
    <mergeCell ref="AH277:AH282"/>
    <mergeCell ref="AI277:AI282"/>
    <mergeCell ref="AJ277:AJ282"/>
    <mergeCell ref="AK277:AK282"/>
    <mergeCell ref="N278:N281"/>
    <mergeCell ref="O278:O281"/>
    <mergeCell ref="P278:P281"/>
    <mergeCell ref="Q278:Q281"/>
    <mergeCell ref="R278:R281"/>
    <mergeCell ref="S278:S281"/>
    <mergeCell ref="T278:T281"/>
    <mergeCell ref="U278:U281"/>
    <mergeCell ref="V278:V281"/>
    <mergeCell ref="W278:W281"/>
    <mergeCell ref="X278:X281"/>
    <mergeCell ref="Y278:Y281"/>
    <mergeCell ref="G277:G282"/>
    <mergeCell ref="H283:H288"/>
    <mergeCell ref="I283:I288"/>
    <mergeCell ref="J283:J288"/>
    <mergeCell ref="K283:K288"/>
    <mergeCell ref="L283:L288"/>
    <mergeCell ref="M283:M288"/>
    <mergeCell ref="AF283:AF288"/>
    <mergeCell ref="AG283:AG288"/>
    <mergeCell ref="AH283:AH288"/>
    <mergeCell ref="AI283:AI288"/>
    <mergeCell ref="AJ283:AJ288"/>
    <mergeCell ref="AK283:AK288"/>
    <mergeCell ref="N284:N287"/>
    <mergeCell ref="O284:O287"/>
    <mergeCell ref="P284:P287"/>
    <mergeCell ref="Q284:Q287"/>
    <mergeCell ref="R284:R287"/>
    <mergeCell ref="S284:S287"/>
    <mergeCell ref="T284:T287"/>
    <mergeCell ref="U284:U287"/>
    <mergeCell ref="V284:V287"/>
    <mergeCell ref="W284:W287"/>
    <mergeCell ref="X284:X287"/>
    <mergeCell ref="Y284:Y287"/>
    <mergeCell ref="G283:G288"/>
    <mergeCell ref="H289:H294"/>
    <mergeCell ref="I289:I294"/>
    <mergeCell ref="J289:J294"/>
    <mergeCell ref="K289:K294"/>
    <mergeCell ref="L289:L294"/>
    <mergeCell ref="M289:M294"/>
    <mergeCell ref="AF289:AF294"/>
    <mergeCell ref="AG289:AG294"/>
    <mergeCell ref="AH289:AH294"/>
    <mergeCell ref="AI289:AI294"/>
    <mergeCell ref="AJ289:AJ294"/>
    <mergeCell ref="AK289:AK294"/>
    <mergeCell ref="N290:N293"/>
    <mergeCell ref="O290:O293"/>
    <mergeCell ref="P290:P293"/>
    <mergeCell ref="Q290:Q293"/>
    <mergeCell ref="R290:R293"/>
    <mergeCell ref="S290:S293"/>
    <mergeCell ref="T290:T293"/>
    <mergeCell ref="U290:U293"/>
    <mergeCell ref="V290:V293"/>
    <mergeCell ref="W290:W293"/>
    <mergeCell ref="X290:X293"/>
    <mergeCell ref="Y290:Y293"/>
    <mergeCell ref="G289:G294"/>
    <mergeCell ref="H295:H300"/>
    <mergeCell ref="I295:I300"/>
    <mergeCell ref="J295:J300"/>
    <mergeCell ref="K295:K300"/>
    <mergeCell ref="L295:L300"/>
    <mergeCell ref="M295:M300"/>
    <mergeCell ref="AF295:AF300"/>
    <mergeCell ref="AG295:AG300"/>
    <mergeCell ref="AH295:AH300"/>
    <mergeCell ref="AI295:AI300"/>
    <mergeCell ref="AJ295:AJ300"/>
    <mergeCell ref="AK295:AK300"/>
    <mergeCell ref="N296:N299"/>
    <mergeCell ref="O296:O299"/>
    <mergeCell ref="P296:P299"/>
    <mergeCell ref="Q296:Q299"/>
    <mergeCell ref="R296:R299"/>
    <mergeCell ref="S296:S299"/>
    <mergeCell ref="T296:T299"/>
    <mergeCell ref="U296:U299"/>
    <mergeCell ref="V296:V299"/>
    <mergeCell ref="W296:W299"/>
    <mergeCell ref="X296:X299"/>
    <mergeCell ref="Y296:Y299"/>
    <mergeCell ref="G295:G300"/>
    <mergeCell ref="H301:H306"/>
    <mergeCell ref="I301:I306"/>
    <mergeCell ref="J301:J306"/>
    <mergeCell ref="K301:K306"/>
    <mergeCell ref="L301:L306"/>
    <mergeCell ref="M301:M306"/>
    <mergeCell ref="AF301:AF306"/>
    <mergeCell ref="AG301:AG306"/>
    <mergeCell ref="AH301:AH306"/>
    <mergeCell ref="AI301:AI306"/>
    <mergeCell ref="AJ301:AJ306"/>
    <mergeCell ref="AK301:AK306"/>
    <mergeCell ref="N302:N305"/>
    <mergeCell ref="O302:O305"/>
    <mergeCell ref="P302:P305"/>
    <mergeCell ref="Q302:Q305"/>
    <mergeCell ref="R302:R305"/>
    <mergeCell ref="S302:S305"/>
    <mergeCell ref="T302:T305"/>
    <mergeCell ref="U302:U305"/>
    <mergeCell ref="V302:V305"/>
    <mergeCell ref="W302:W305"/>
    <mergeCell ref="X302:X305"/>
    <mergeCell ref="Y302:Y305"/>
    <mergeCell ref="G301:G306"/>
    <mergeCell ref="H307:H312"/>
    <mergeCell ref="I307:I312"/>
    <mergeCell ref="J307:J312"/>
    <mergeCell ref="K307:K312"/>
    <mergeCell ref="L307:L312"/>
    <mergeCell ref="M307:M312"/>
    <mergeCell ref="AF307:AF312"/>
    <mergeCell ref="AG307:AG312"/>
    <mergeCell ref="AH307:AH312"/>
    <mergeCell ref="AI307:AI312"/>
    <mergeCell ref="AJ307:AJ312"/>
    <mergeCell ref="AK307:AK312"/>
    <mergeCell ref="N308:N311"/>
    <mergeCell ref="O308:O311"/>
    <mergeCell ref="P308:P311"/>
    <mergeCell ref="Q308:Q311"/>
    <mergeCell ref="R308:R311"/>
    <mergeCell ref="S308:S311"/>
    <mergeCell ref="T308:T311"/>
    <mergeCell ref="U308:U311"/>
    <mergeCell ref="V308:V311"/>
    <mergeCell ref="W308:W311"/>
    <mergeCell ref="X308:X311"/>
    <mergeCell ref="Y308:Y311"/>
    <mergeCell ref="G307:G312"/>
    <mergeCell ref="H313:H318"/>
    <mergeCell ref="I313:I318"/>
    <mergeCell ref="J313:J318"/>
    <mergeCell ref="K313:K318"/>
    <mergeCell ref="L313:L318"/>
    <mergeCell ref="M313:M318"/>
    <mergeCell ref="AF313:AF318"/>
    <mergeCell ref="AG313:AG318"/>
    <mergeCell ref="AH313:AH318"/>
    <mergeCell ref="AI313:AI318"/>
    <mergeCell ref="AJ313:AJ318"/>
    <mergeCell ref="AK313:AK318"/>
    <mergeCell ref="N314:N317"/>
    <mergeCell ref="O314:O317"/>
    <mergeCell ref="P314:P317"/>
    <mergeCell ref="Q314:Q317"/>
    <mergeCell ref="R314:R317"/>
    <mergeCell ref="S314:S317"/>
    <mergeCell ref="T314:T317"/>
    <mergeCell ref="U314:U317"/>
    <mergeCell ref="V314:V317"/>
    <mergeCell ref="W314:W317"/>
    <mergeCell ref="X314:X317"/>
    <mergeCell ref="Y314:Y317"/>
    <mergeCell ref="G313:G318"/>
    <mergeCell ref="H319:H324"/>
    <mergeCell ref="I319:I324"/>
    <mergeCell ref="J319:J324"/>
    <mergeCell ref="K319:K324"/>
    <mergeCell ref="L319:L324"/>
    <mergeCell ref="M319:M324"/>
    <mergeCell ref="AF319:AF324"/>
    <mergeCell ref="AG319:AG324"/>
    <mergeCell ref="AH319:AH324"/>
    <mergeCell ref="AI319:AI324"/>
    <mergeCell ref="AJ319:AJ324"/>
    <mergeCell ref="AK319:AK324"/>
    <mergeCell ref="N320:N323"/>
    <mergeCell ref="O320:O323"/>
    <mergeCell ref="P320:P323"/>
    <mergeCell ref="Q320:Q323"/>
    <mergeCell ref="R320:R323"/>
    <mergeCell ref="S320:S323"/>
    <mergeCell ref="T320:T323"/>
    <mergeCell ref="U320:U323"/>
    <mergeCell ref="V320:V323"/>
    <mergeCell ref="W320:W323"/>
    <mergeCell ref="X320:X323"/>
    <mergeCell ref="Y320:Y323"/>
    <mergeCell ref="G319:G324"/>
    <mergeCell ref="H325:H330"/>
    <mergeCell ref="I325:I330"/>
    <mergeCell ref="J325:J330"/>
    <mergeCell ref="K325:K330"/>
    <mergeCell ref="L325:L330"/>
    <mergeCell ref="M325:M330"/>
    <mergeCell ref="AF325:AF330"/>
    <mergeCell ref="AG325:AG330"/>
    <mergeCell ref="AH325:AH330"/>
    <mergeCell ref="AI325:AI330"/>
    <mergeCell ref="AJ325:AJ330"/>
    <mergeCell ref="AK325:AK330"/>
    <mergeCell ref="N326:N329"/>
    <mergeCell ref="O326:O329"/>
    <mergeCell ref="P326:P329"/>
    <mergeCell ref="Q326:Q329"/>
    <mergeCell ref="R326:R329"/>
    <mergeCell ref="S326:S329"/>
    <mergeCell ref="T326:T329"/>
    <mergeCell ref="U326:U329"/>
    <mergeCell ref="V326:V329"/>
    <mergeCell ref="W326:W329"/>
    <mergeCell ref="X326:X329"/>
    <mergeCell ref="Y326:Y329"/>
    <mergeCell ref="G325:G330"/>
    <mergeCell ref="H331:H336"/>
    <mergeCell ref="I331:I336"/>
    <mergeCell ref="J331:J336"/>
    <mergeCell ref="K331:K336"/>
    <mergeCell ref="L331:L336"/>
    <mergeCell ref="M331:M336"/>
    <mergeCell ref="AF331:AF336"/>
    <mergeCell ref="AG331:AG336"/>
    <mergeCell ref="AH331:AH336"/>
    <mergeCell ref="AI331:AI336"/>
    <mergeCell ref="AJ331:AJ336"/>
    <mergeCell ref="AK331:AK336"/>
    <mergeCell ref="N332:N335"/>
    <mergeCell ref="O332:O335"/>
    <mergeCell ref="P332:P335"/>
    <mergeCell ref="Q332:Q335"/>
    <mergeCell ref="R332:R335"/>
    <mergeCell ref="S332:S335"/>
    <mergeCell ref="T332:T335"/>
    <mergeCell ref="U332:U335"/>
    <mergeCell ref="V332:V335"/>
    <mergeCell ref="W332:W335"/>
    <mergeCell ref="X332:X335"/>
    <mergeCell ref="Y332:Y335"/>
    <mergeCell ref="G331:G336"/>
    <mergeCell ref="H337:H342"/>
    <mergeCell ref="I337:I342"/>
    <mergeCell ref="J337:J342"/>
    <mergeCell ref="K337:K342"/>
    <mergeCell ref="L337:L342"/>
    <mergeCell ref="M337:M342"/>
    <mergeCell ref="AF337:AF342"/>
    <mergeCell ref="AG337:AG342"/>
    <mergeCell ref="AH337:AH342"/>
    <mergeCell ref="AI337:AI342"/>
    <mergeCell ref="AJ337:AJ342"/>
    <mergeCell ref="AK337:AK342"/>
    <mergeCell ref="N338:N341"/>
    <mergeCell ref="O338:O341"/>
    <mergeCell ref="P338:P341"/>
    <mergeCell ref="Q338:Q341"/>
    <mergeCell ref="R338:R341"/>
    <mergeCell ref="S338:S341"/>
    <mergeCell ref="T338:T341"/>
    <mergeCell ref="U338:U341"/>
    <mergeCell ref="V338:V341"/>
    <mergeCell ref="W338:W341"/>
    <mergeCell ref="X338:X341"/>
    <mergeCell ref="Y338:Y341"/>
    <mergeCell ref="G337:G342"/>
    <mergeCell ref="H343:H348"/>
    <mergeCell ref="I343:I348"/>
    <mergeCell ref="J343:J348"/>
    <mergeCell ref="K343:K348"/>
    <mergeCell ref="L343:L348"/>
    <mergeCell ref="M343:M348"/>
    <mergeCell ref="AF343:AF348"/>
    <mergeCell ref="AG343:AG348"/>
    <mergeCell ref="AH343:AH348"/>
    <mergeCell ref="AI343:AI348"/>
    <mergeCell ref="AJ343:AJ348"/>
    <mergeCell ref="AK343:AK348"/>
    <mergeCell ref="N344:N347"/>
    <mergeCell ref="O344:O347"/>
    <mergeCell ref="P344:P347"/>
    <mergeCell ref="Q344:Q347"/>
    <mergeCell ref="R344:R347"/>
    <mergeCell ref="S344:S347"/>
    <mergeCell ref="T344:T347"/>
    <mergeCell ref="U344:U347"/>
    <mergeCell ref="V344:V347"/>
    <mergeCell ref="W344:W347"/>
    <mergeCell ref="X344:X347"/>
    <mergeCell ref="Y344:Y347"/>
    <mergeCell ref="G343:G348"/>
    <mergeCell ref="H376:H380"/>
    <mergeCell ref="I376:I380"/>
    <mergeCell ref="J376:J380"/>
    <mergeCell ref="K376:K380"/>
    <mergeCell ref="L376:L380"/>
    <mergeCell ref="M376:M380"/>
    <mergeCell ref="AF376:AF380"/>
    <mergeCell ref="AG376:AG380"/>
    <mergeCell ref="AH376:AH380"/>
    <mergeCell ref="AI376:AI380"/>
    <mergeCell ref="AJ376:AJ380"/>
    <mergeCell ref="AK376:AK380"/>
    <mergeCell ref="N377:N379"/>
    <mergeCell ref="O377:O379"/>
    <mergeCell ref="P377:P379"/>
    <mergeCell ref="Q377:Q379"/>
    <mergeCell ref="R377:R379"/>
    <mergeCell ref="S377:S379"/>
    <mergeCell ref="T377:T379"/>
    <mergeCell ref="U377:U379"/>
    <mergeCell ref="V377:V379"/>
    <mergeCell ref="W377:W379"/>
    <mergeCell ref="X377:X379"/>
    <mergeCell ref="Y377:Y379"/>
    <mergeCell ref="G376:G380"/>
    <mergeCell ref="H381:H385"/>
    <mergeCell ref="I381:I385"/>
    <mergeCell ref="J381:J385"/>
    <mergeCell ref="K381:K385"/>
    <mergeCell ref="L381:L385"/>
    <mergeCell ref="M381:M385"/>
    <mergeCell ref="AF381:AF385"/>
    <mergeCell ref="AG381:AG385"/>
    <mergeCell ref="AH381:AH385"/>
    <mergeCell ref="AI381:AI385"/>
    <mergeCell ref="AJ381:AJ385"/>
    <mergeCell ref="AK381:AK385"/>
    <mergeCell ref="N382:N384"/>
    <mergeCell ref="O382:O384"/>
    <mergeCell ref="P382:P384"/>
    <mergeCell ref="Q382:Q384"/>
    <mergeCell ref="R382:R384"/>
    <mergeCell ref="S382:S384"/>
    <mergeCell ref="T382:T384"/>
    <mergeCell ref="U382:U384"/>
    <mergeCell ref="V382:V384"/>
    <mergeCell ref="W382:W384"/>
    <mergeCell ref="X382:X384"/>
    <mergeCell ref="Y382:Y384"/>
    <mergeCell ref="G381:G385"/>
    <mergeCell ref="H386:H391"/>
    <mergeCell ref="I386:I391"/>
    <mergeCell ref="J386:J391"/>
    <mergeCell ref="K386:K391"/>
    <mergeCell ref="L386:L391"/>
    <mergeCell ref="M386:M391"/>
    <mergeCell ref="AF386:AF391"/>
    <mergeCell ref="AG386:AG391"/>
    <mergeCell ref="AH386:AH391"/>
    <mergeCell ref="AI386:AI391"/>
    <mergeCell ref="AJ386:AJ391"/>
    <mergeCell ref="AK386:AK391"/>
    <mergeCell ref="N387:N390"/>
    <mergeCell ref="O387:O390"/>
    <mergeCell ref="P387:P390"/>
    <mergeCell ref="Q387:Q390"/>
    <mergeCell ref="R387:R390"/>
    <mergeCell ref="S387:S390"/>
    <mergeCell ref="T387:T390"/>
    <mergeCell ref="U387:U390"/>
    <mergeCell ref="V387:V390"/>
    <mergeCell ref="W387:W390"/>
    <mergeCell ref="X387:X390"/>
    <mergeCell ref="Y387:Y390"/>
    <mergeCell ref="G386:G391"/>
    <mergeCell ref="H424:H429"/>
    <mergeCell ref="I424:I429"/>
    <mergeCell ref="J424:J429"/>
    <mergeCell ref="K424:K429"/>
    <mergeCell ref="L424:L429"/>
    <mergeCell ref="M424:M429"/>
    <mergeCell ref="AF424:AF429"/>
    <mergeCell ref="AG424:AG429"/>
    <mergeCell ref="AH424:AH429"/>
    <mergeCell ref="AI424:AI429"/>
    <mergeCell ref="AJ424:AJ429"/>
    <mergeCell ref="AK424:AK429"/>
    <mergeCell ref="N425:N428"/>
    <mergeCell ref="O425:O428"/>
    <mergeCell ref="P425:P428"/>
    <mergeCell ref="Q425:Q428"/>
    <mergeCell ref="R425:R428"/>
    <mergeCell ref="S425:S428"/>
    <mergeCell ref="T425:T428"/>
    <mergeCell ref="U425:U428"/>
    <mergeCell ref="V425:V428"/>
    <mergeCell ref="W425:W428"/>
    <mergeCell ref="X425:X428"/>
    <mergeCell ref="Y425:Y428"/>
    <mergeCell ref="G424:G429"/>
    <mergeCell ref="H430:H434"/>
    <mergeCell ref="I430:I434"/>
    <mergeCell ref="J430:J434"/>
    <mergeCell ref="K430:K434"/>
    <mergeCell ref="L430:L434"/>
    <mergeCell ref="M430:M434"/>
    <mergeCell ref="AF430:AF434"/>
    <mergeCell ref="AG430:AG434"/>
    <mergeCell ref="AH430:AH434"/>
    <mergeCell ref="AI430:AI434"/>
    <mergeCell ref="AJ430:AJ434"/>
    <mergeCell ref="AK430:AK434"/>
    <mergeCell ref="N431:N433"/>
    <mergeCell ref="O431:O433"/>
    <mergeCell ref="P431:P433"/>
    <mergeCell ref="Q431:Q433"/>
    <mergeCell ref="R431:R433"/>
    <mergeCell ref="S431:S433"/>
    <mergeCell ref="T431:T433"/>
    <mergeCell ref="U431:U433"/>
    <mergeCell ref="V431:V433"/>
    <mergeCell ref="W431:W433"/>
    <mergeCell ref="X431:X433"/>
    <mergeCell ref="Y431:Y433"/>
    <mergeCell ref="G430:G434"/>
    <mergeCell ref="H435:H440"/>
    <mergeCell ref="I435:I440"/>
    <mergeCell ref="J435:J440"/>
    <mergeCell ref="K435:K440"/>
    <mergeCell ref="L435:L440"/>
    <mergeCell ref="M435:M440"/>
    <mergeCell ref="AF435:AF440"/>
    <mergeCell ref="AG435:AG440"/>
    <mergeCell ref="AH435:AH440"/>
    <mergeCell ref="AI435:AI440"/>
    <mergeCell ref="AJ435:AJ440"/>
    <mergeCell ref="AK435:AK440"/>
    <mergeCell ref="N436:N439"/>
    <mergeCell ref="O436:O439"/>
    <mergeCell ref="P436:P439"/>
    <mergeCell ref="Q436:Q439"/>
    <mergeCell ref="R436:R439"/>
    <mergeCell ref="S436:S439"/>
    <mergeCell ref="T436:T439"/>
    <mergeCell ref="U436:U439"/>
    <mergeCell ref="V436:V439"/>
    <mergeCell ref="W436:W439"/>
    <mergeCell ref="X436:X439"/>
    <mergeCell ref="Y436:Y439"/>
    <mergeCell ref="G435:G440"/>
    <mergeCell ref="H441:H445"/>
    <mergeCell ref="I441:I445"/>
    <mergeCell ref="J441:J445"/>
    <mergeCell ref="K441:K445"/>
    <mergeCell ref="L441:L445"/>
    <mergeCell ref="M441:M445"/>
    <mergeCell ref="AF441:AF445"/>
    <mergeCell ref="AG441:AG445"/>
    <mergeCell ref="AH441:AH445"/>
    <mergeCell ref="AI441:AI445"/>
    <mergeCell ref="AJ441:AJ445"/>
    <mergeCell ref="AK441:AK445"/>
    <mergeCell ref="N442:N444"/>
    <mergeCell ref="O442:O444"/>
    <mergeCell ref="P442:P444"/>
    <mergeCell ref="Q442:Q444"/>
    <mergeCell ref="R442:R444"/>
    <mergeCell ref="S442:S444"/>
    <mergeCell ref="T442:T444"/>
    <mergeCell ref="U442:U444"/>
    <mergeCell ref="V442:V444"/>
    <mergeCell ref="W442:W444"/>
    <mergeCell ref="X442:X444"/>
    <mergeCell ref="Y442:Y444"/>
    <mergeCell ref="G441:G445"/>
    <mergeCell ref="H446:H450"/>
    <mergeCell ref="I446:I450"/>
    <mergeCell ref="J446:J450"/>
    <mergeCell ref="K446:K450"/>
    <mergeCell ref="L446:L450"/>
    <mergeCell ref="M446:M450"/>
    <mergeCell ref="AF446:AF450"/>
    <mergeCell ref="AG446:AG450"/>
    <mergeCell ref="AH446:AH450"/>
    <mergeCell ref="AI446:AI450"/>
    <mergeCell ref="AJ446:AJ450"/>
    <mergeCell ref="AK446:AK450"/>
    <mergeCell ref="N447:N449"/>
    <mergeCell ref="O447:O449"/>
    <mergeCell ref="P447:P449"/>
    <mergeCell ref="Q447:Q449"/>
    <mergeCell ref="R447:R449"/>
    <mergeCell ref="S447:S449"/>
    <mergeCell ref="T447:T449"/>
    <mergeCell ref="U447:U449"/>
    <mergeCell ref="V447:V449"/>
    <mergeCell ref="W447:W449"/>
    <mergeCell ref="X447:X449"/>
    <mergeCell ref="Y447:Y449"/>
    <mergeCell ref="G446:G450"/>
    <mergeCell ref="H392:H396"/>
    <mergeCell ref="I392:I396"/>
    <mergeCell ref="J392:J396"/>
    <mergeCell ref="K392:K396"/>
    <mergeCell ref="L392:L396"/>
    <mergeCell ref="M392:M396"/>
    <mergeCell ref="AF392:AF396"/>
    <mergeCell ref="AG392:AG396"/>
    <mergeCell ref="AH392:AH396"/>
    <mergeCell ref="AI392:AI396"/>
    <mergeCell ref="AJ392:AJ396"/>
    <mergeCell ref="AK392:AK396"/>
    <mergeCell ref="N393:N395"/>
    <mergeCell ref="O393:O395"/>
    <mergeCell ref="P393:P395"/>
    <mergeCell ref="Q393:Q395"/>
    <mergeCell ref="R393:R395"/>
    <mergeCell ref="S393:S395"/>
    <mergeCell ref="T393:T395"/>
    <mergeCell ref="U393:U395"/>
    <mergeCell ref="V393:V395"/>
    <mergeCell ref="W393:W395"/>
    <mergeCell ref="X393:X395"/>
    <mergeCell ref="Y393:Y395"/>
    <mergeCell ref="G392:G396"/>
    <mergeCell ref="H492:H496"/>
    <mergeCell ref="I492:I496"/>
    <mergeCell ref="J492:J496"/>
    <mergeCell ref="K492:K496"/>
    <mergeCell ref="L492:L496"/>
    <mergeCell ref="M492:M496"/>
    <mergeCell ref="AF492:AF496"/>
    <mergeCell ref="AG492:AG496"/>
    <mergeCell ref="AH492:AH496"/>
    <mergeCell ref="AI492:AI496"/>
    <mergeCell ref="AJ492:AJ496"/>
    <mergeCell ref="AK492:AK496"/>
    <mergeCell ref="N493:N495"/>
    <mergeCell ref="O493:O495"/>
    <mergeCell ref="P493:P495"/>
    <mergeCell ref="Q493:Q495"/>
    <mergeCell ref="R493:R495"/>
    <mergeCell ref="S493:S495"/>
    <mergeCell ref="T493:T495"/>
    <mergeCell ref="U493:U495"/>
    <mergeCell ref="V493:V495"/>
    <mergeCell ref="W493:W495"/>
    <mergeCell ref="X493:X495"/>
    <mergeCell ref="Y493:Y495"/>
    <mergeCell ref="G492:G496"/>
    <mergeCell ref="H579:H583"/>
    <mergeCell ref="I579:I583"/>
    <mergeCell ref="J579:J583"/>
    <mergeCell ref="K579:K583"/>
    <mergeCell ref="L579:L583"/>
    <mergeCell ref="M579:M583"/>
    <mergeCell ref="AF579:AF583"/>
    <mergeCell ref="AG579:AG583"/>
    <mergeCell ref="AH579:AH583"/>
    <mergeCell ref="AI579:AI583"/>
    <mergeCell ref="AJ579:AJ583"/>
    <mergeCell ref="AK579:AK583"/>
    <mergeCell ref="N580:N582"/>
    <mergeCell ref="O580:O582"/>
    <mergeCell ref="P580:P582"/>
    <mergeCell ref="Q580:Q582"/>
    <mergeCell ref="R580:R582"/>
    <mergeCell ref="S580:S582"/>
    <mergeCell ref="T580:T582"/>
    <mergeCell ref="U580:U582"/>
    <mergeCell ref="V580:V582"/>
    <mergeCell ref="W580:W582"/>
    <mergeCell ref="X580:X582"/>
    <mergeCell ref="Y580:Y582"/>
    <mergeCell ref="G579:G583"/>
    <mergeCell ref="H584:H588"/>
    <mergeCell ref="I584:I588"/>
    <mergeCell ref="J584:J588"/>
    <mergeCell ref="K584:K588"/>
    <mergeCell ref="L584:L588"/>
    <mergeCell ref="M584:M588"/>
    <mergeCell ref="AF584:AF588"/>
    <mergeCell ref="AG584:AG588"/>
    <mergeCell ref="AH584:AH588"/>
    <mergeCell ref="AI584:AI588"/>
    <mergeCell ref="AJ584:AJ588"/>
    <mergeCell ref="AK584:AK588"/>
    <mergeCell ref="N585:N587"/>
    <mergeCell ref="O585:O587"/>
    <mergeCell ref="P585:P587"/>
    <mergeCell ref="Q585:Q587"/>
    <mergeCell ref="R585:R587"/>
    <mergeCell ref="S585:S587"/>
    <mergeCell ref="T585:T587"/>
    <mergeCell ref="U585:U587"/>
    <mergeCell ref="V585:V587"/>
    <mergeCell ref="W585:W587"/>
    <mergeCell ref="X585:X587"/>
    <mergeCell ref="Y585:Y587"/>
    <mergeCell ref="G584:G588"/>
    <mergeCell ref="H451:H455"/>
    <mergeCell ref="I451:I455"/>
    <mergeCell ref="J451:J455"/>
    <mergeCell ref="K451:K455"/>
    <mergeCell ref="L451:L455"/>
    <mergeCell ref="M451:M455"/>
    <mergeCell ref="AF451:AF455"/>
    <mergeCell ref="AG451:AG455"/>
    <mergeCell ref="AH451:AH455"/>
    <mergeCell ref="AI451:AI455"/>
    <mergeCell ref="AJ451:AJ455"/>
    <mergeCell ref="AK451:AK455"/>
    <mergeCell ref="N452:N454"/>
    <mergeCell ref="O452:O454"/>
    <mergeCell ref="P452:P454"/>
    <mergeCell ref="Q452:Q454"/>
    <mergeCell ref="R452:R454"/>
    <mergeCell ref="S452:S454"/>
    <mergeCell ref="T452:T454"/>
    <mergeCell ref="U452:U454"/>
    <mergeCell ref="V452:V454"/>
    <mergeCell ref="W452:W454"/>
    <mergeCell ref="X452:X454"/>
    <mergeCell ref="Y452:Y454"/>
    <mergeCell ref="G451:G455"/>
    <mergeCell ref="H456:H460"/>
    <mergeCell ref="I456:I460"/>
    <mergeCell ref="J456:J460"/>
    <mergeCell ref="K456:K460"/>
    <mergeCell ref="L456:L460"/>
    <mergeCell ref="M456:M460"/>
    <mergeCell ref="AF456:AF460"/>
    <mergeCell ref="AG456:AG460"/>
    <mergeCell ref="AH456:AH460"/>
    <mergeCell ref="AI456:AI460"/>
    <mergeCell ref="AJ456:AJ460"/>
    <mergeCell ref="AK456:AK460"/>
    <mergeCell ref="N457:N459"/>
    <mergeCell ref="O457:O459"/>
    <mergeCell ref="P457:P459"/>
    <mergeCell ref="Q457:Q459"/>
    <mergeCell ref="R457:R459"/>
    <mergeCell ref="S457:S459"/>
    <mergeCell ref="T457:T459"/>
    <mergeCell ref="U457:U459"/>
    <mergeCell ref="V457:V459"/>
    <mergeCell ref="W457:W459"/>
    <mergeCell ref="X457:X459"/>
    <mergeCell ref="Y457:Y459"/>
    <mergeCell ref="G456:G460"/>
    <mergeCell ref="H461:H465"/>
    <mergeCell ref="I461:I465"/>
    <mergeCell ref="J461:J465"/>
    <mergeCell ref="K461:K465"/>
    <mergeCell ref="L461:L465"/>
    <mergeCell ref="M461:M465"/>
    <mergeCell ref="AF461:AF465"/>
    <mergeCell ref="AG461:AG465"/>
    <mergeCell ref="AH461:AH465"/>
    <mergeCell ref="AI461:AI465"/>
    <mergeCell ref="AJ461:AJ465"/>
    <mergeCell ref="AK461:AK465"/>
    <mergeCell ref="N462:N464"/>
    <mergeCell ref="O462:O464"/>
    <mergeCell ref="P462:P464"/>
    <mergeCell ref="Q462:Q464"/>
    <mergeCell ref="R462:R464"/>
    <mergeCell ref="S462:S464"/>
    <mergeCell ref="T462:T464"/>
    <mergeCell ref="U462:U464"/>
    <mergeCell ref="V462:V464"/>
    <mergeCell ref="W462:W464"/>
    <mergeCell ref="X462:X464"/>
    <mergeCell ref="Y462:Y464"/>
    <mergeCell ref="G461:G465"/>
    <mergeCell ref="H497:H501"/>
    <mergeCell ref="I497:I501"/>
    <mergeCell ref="J497:J501"/>
    <mergeCell ref="K497:K501"/>
    <mergeCell ref="L497:L501"/>
    <mergeCell ref="M497:M501"/>
    <mergeCell ref="AF497:AF501"/>
    <mergeCell ref="AG497:AG501"/>
    <mergeCell ref="AH497:AH501"/>
    <mergeCell ref="AI497:AI501"/>
    <mergeCell ref="AJ497:AJ501"/>
    <mergeCell ref="AK497:AK501"/>
    <mergeCell ref="N498:N500"/>
    <mergeCell ref="O498:O500"/>
    <mergeCell ref="P498:P500"/>
    <mergeCell ref="Q498:Q500"/>
    <mergeCell ref="R498:R500"/>
    <mergeCell ref="S498:S500"/>
    <mergeCell ref="T498:T500"/>
    <mergeCell ref="U498:U500"/>
    <mergeCell ref="V498:V500"/>
    <mergeCell ref="W498:W500"/>
    <mergeCell ref="X498:X500"/>
    <mergeCell ref="Y498:Y500"/>
    <mergeCell ref="G497:G501"/>
    <mergeCell ref="H502:H506"/>
    <mergeCell ref="I502:I506"/>
    <mergeCell ref="J502:J506"/>
    <mergeCell ref="K502:K506"/>
    <mergeCell ref="L502:L506"/>
    <mergeCell ref="M502:M506"/>
    <mergeCell ref="AF502:AF506"/>
    <mergeCell ref="AG502:AG506"/>
    <mergeCell ref="AH502:AH506"/>
    <mergeCell ref="AI502:AI506"/>
    <mergeCell ref="AJ502:AJ506"/>
    <mergeCell ref="AK502:AK506"/>
    <mergeCell ref="N503:N505"/>
    <mergeCell ref="O503:O505"/>
    <mergeCell ref="P503:P505"/>
    <mergeCell ref="Q503:Q505"/>
    <mergeCell ref="R503:R505"/>
    <mergeCell ref="S503:S505"/>
    <mergeCell ref="T503:T505"/>
    <mergeCell ref="U503:U505"/>
    <mergeCell ref="V503:V505"/>
    <mergeCell ref="W503:W505"/>
    <mergeCell ref="X503:X505"/>
    <mergeCell ref="Y503:Y505"/>
    <mergeCell ref="G502:G506"/>
    <mergeCell ref="H507:H511"/>
    <mergeCell ref="I507:I511"/>
    <mergeCell ref="J507:J511"/>
    <mergeCell ref="K507:K511"/>
    <mergeCell ref="L507:L511"/>
    <mergeCell ref="M507:M511"/>
    <mergeCell ref="AF507:AF511"/>
    <mergeCell ref="AG507:AG511"/>
    <mergeCell ref="AH507:AH511"/>
    <mergeCell ref="AI507:AI511"/>
    <mergeCell ref="AJ507:AJ511"/>
    <mergeCell ref="AK507:AK511"/>
    <mergeCell ref="N508:N510"/>
    <mergeCell ref="O508:O510"/>
    <mergeCell ref="P508:P510"/>
    <mergeCell ref="Q508:Q510"/>
    <mergeCell ref="R508:R510"/>
    <mergeCell ref="S508:S510"/>
    <mergeCell ref="T508:T510"/>
    <mergeCell ref="U508:U510"/>
    <mergeCell ref="V508:V510"/>
    <mergeCell ref="W508:W510"/>
    <mergeCell ref="X508:X510"/>
    <mergeCell ref="Y508:Y510"/>
    <mergeCell ref="G507:G511"/>
    <mergeCell ref="H512:H516"/>
    <mergeCell ref="I512:I516"/>
    <mergeCell ref="J512:J516"/>
    <mergeCell ref="K512:K516"/>
    <mergeCell ref="L512:L516"/>
    <mergeCell ref="M512:M516"/>
    <mergeCell ref="AF512:AF516"/>
    <mergeCell ref="AG512:AG516"/>
    <mergeCell ref="AH512:AH516"/>
    <mergeCell ref="AI512:AI516"/>
    <mergeCell ref="AJ512:AJ516"/>
    <mergeCell ref="AK512:AK516"/>
    <mergeCell ref="N513:N515"/>
    <mergeCell ref="O513:O515"/>
    <mergeCell ref="P513:P515"/>
    <mergeCell ref="Q513:Q515"/>
    <mergeCell ref="R513:R515"/>
    <mergeCell ref="S513:S515"/>
    <mergeCell ref="T513:T515"/>
    <mergeCell ref="U513:U515"/>
    <mergeCell ref="V513:V515"/>
    <mergeCell ref="W513:W515"/>
    <mergeCell ref="X513:X515"/>
    <mergeCell ref="Y513:Y515"/>
    <mergeCell ref="G512:G516"/>
    <mergeCell ref="H543:H547"/>
    <mergeCell ref="I543:I547"/>
    <mergeCell ref="J543:J547"/>
    <mergeCell ref="K543:K547"/>
    <mergeCell ref="L543:L547"/>
    <mergeCell ref="M543:M547"/>
    <mergeCell ref="AF543:AF547"/>
    <mergeCell ref="AG543:AG547"/>
    <mergeCell ref="AH543:AH547"/>
    <mergeCell ref="AI543:AI547"/>
    <mergeCell ref="AJ543:AJ547"/>
    <mergeCell ref="AK543:AK547"/>
    <mergeCell ref="N544:N546"/>
    <mergeCell ref="O544:O546"/>
    <mergeCell ref="P544:P546"/>
    <mergeCell ref="Q544:Q546"/>
    <mergeCell ref="R544:R546"/>
    <mergeCell ref="S544:S546"/>
    <mergeCell ref="T544:T546"/>
    <mergeCell ref="U544:U546"/>
    <mergeCell ref="V544:V546"/>
    <mergeCell ref="W544:W546"/>
    <mergeCell ref="X544:X546"/>
    <mergeCell ref="Y544:Y546"/>
    <mergeCell ref="G543:G547"/>
    <mergeCell ref="H548:H552"/>
    <mergeCell ref="I548:I552"/>
    <mergeCell ref="J548:J552"/>
    <mergeCell ref="K548:K552"/>
    <mergeCell ref="L548:L552"/>
    <mergeCell ref="M548:M552"/>
    <mergeCell ref="AF548:AF552"/>
    <mergeCell ref="AG548:AG552"/>
    <mergeCell ref="AH548:AH552"/>
    <mergeCell ref="AI548:AI552"/>
    <mergeCell ref="AJ548:AJ552"/>
    <mergeCell ref="AK548:AK552"/>
    <mergeCell ref="N549:N551"/>
    <mergeCell ref="O549:O551"/>
    <mergeCell ref="P549:P551"/>
    <mergeCell ref="Q549:Q551"/>
    <mergeCell ref="R549:R551"/>
    <mergeCell ref="S549:S551"/>
    <mergeCell ref="T549:T551"/>
    <mergeCell ref="U549:U551"/>
    <mergeCell ref="V549:V551"/>
    <mergeCell ref="W549:W551"/>
    <mergeCell ref="X549:X551"/>
    <mergeCell ref="Y549:Y551"/>
    <mergeCell ref="G548:G552"/>
    <mergeCell ref="H589:H593"/>
    <mergeCell ref="I589:I593"/>
    <mergeCell ref="J589:J593"/>
    <mergeCell ref="K589:K593"/>
    <mergeCell ref="L589:L593"/>
    <mergeCell ref="M589:M593"/>
    <mergeCell ref="AF589:AF593"/>
    <mergeCell ref="AG589:AG593"/>
    <mergeCell ref="AH589:AH593"/>
    <mergeCell ref="AI589:AI593"/>
    <mergeCell ref="AJ589:AJ593"/>
    <mergeCell ref="AK589:AK593"/>
    <mergeCell ref="N590:N592"/>
    <mergeCell ref="O590:O592"/>
    <mergeCell ref="P590:P592"/>
    <mergeCell ref="Q590:Q592"/>
    <mergeCell ref="R590:R592"/>
    <mergeCell ref="S590:S592"/>
    <mergeCell ref="T590:T592"/>
    <mergeCell ref="U590:U592"/>
    <mergeCell ref="V590:V592"/>
    <mergeCell ref="W590:W592"/>
    <mergeCell ref="X590:X592"/>
    <mergeCell ref="Y590:Y592"/>
    <mergeCell ref="G589:G593"/>
    <mergeCell ref="H594:H598"/>
    <mergeCell ref="I594:I598"/>
    <mergeCell ref="J594:J598"/>
    <mergeCell ref="K594:K598"/>
    <mergeCell ref="L594:L598"/>
    <mergeCell ref="M594:M598"/>
    <mergeCell ref="AF594:AF598"/>
    <mergeCell ref="AG594:AG598"/>
    <mergeCell ref="AH594:AH598"/>
    <mergeCell ref="AI594:AI598"/>
    <mergeCell ref="AJ594:AJ598"/>
    <mergeCell ref="AK594:AK598"/>
    <mergeCell ref="N595:N597"/>
    <mergeCell ref="O595:O597"/>
    <mergeCell ref="P595:P597"/>
    <mergeCell ref="Q595:Q597"/>
    <mergeCell ref="R595:R597"/>
    <mergeCell ref="S595:S597"/>
    <mergeCell ref="T595:T597"/>
    <mergeCell ref="U595:U597"/>
    <mergeCell ref="V595:V597"/>
    <mergeCell ref="W595:W597"/>
    <mergeCell ref="X595:X597"/>
    <mergeCell ref="Y595:Y597"/>
    <mergeCell ref="G594:G598"/>
  </mergeCells>
  <dataValidations count="3003">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decimal" allowBlank="1" showErrorMessage="1" errorTitle="Ошибка" error="Допускается ввод только неотрицательных чисел!" sqref="AE596">
      <formula1>0</formula1>
      <formula2>9.99999999999999E+23</formula2>
    </dataValidation>
    <dataValidation type="decimal" allowBlank="1" showErrorMessage="1" errorTitle="Ошибка" error="Допускается ввод только неотрицательных чисел!" sqref="AC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textLength" operator="lessThanOrEqual" allowBlank="1" showInputMessage="1" showErrorMessage="1" errorTitle="Ошибка" error="Допускается ввод не более 900 символов!" sqref="M594">
      <formula1>900</formula1>
    </dataValidation>
    <dataValidation type="textLength" operator="lessThanOrEqual" allowBlank="1" showInputMessage="1" showErrorMessage="1" errorTitle="Ошибка" error="Допускается ввод не более 900 символов!" sqref="K5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decimal" allowBlank="1" showErrorMessage="1" errorTitle="Ошибка" error="Допускается ввод только неотрицательных чисел!" sqref="AE591">
      <formula1>0</formula1>
      <formula2>9.99999999999999E+23</formula2>
    </dataValidation>
    <dataValidation type="decimal" allowBlank="1" showErrorMessage="1" errorTitle="Ошибка" error="Допускается ввод только неотрицательных чисел!" sqref="AC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M589">
      <formula1>900</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decimal" allowBlank="1" showErrorMessage="1" errorTitle="Ошибка" error="Допускается ввод только неотрицательных чисел!" sqref="AE550">
      <formula1>0</formula1>
      <formula2>9.99999999999999E+23</formula2>
    </dataValidation>
    <dataValidation type="decimal" allowBlank="1" showErrorMessage="1" errorTitle="Ошибка" error="Допускается ввод только неотрицательных чисел!" sqref="AC550">
      <formula1>0</formula1>
      <formula2>9.99999999999999E+23</formula2>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M548">
      <formula1>900</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textLength" operator="lessThanOrEqual" allowBlank="1" showInputMessage="1" showErrorMessage="1" errorTitle="Ошибка" error="Допускается ввод не более 900 символов!" sqref="K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decimal" allowBlank="1" showErrorMessage="1" errorTitle="Ошибка" error="Допускается ввод только неотрицательных чисел!" sqref="AE545">
      <formula1>0</formula1>
      <formula2>9.99999999999999E+23</formula2>
    </dataValidation>
    <dataValidation type="decimal" allowBlank="1" showErrorMessage="1" errorTitle="Ошибка" error="Допускается ввод только неотрицательных чисел!" sqref="AC545">
      <formula1>0</formula1>
      <formula2>9.99999999999999E+23</formula2>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textLength" operator="lessThanOrEqual" allowBlank="1" showInputMessage="1" showErrorMessage="1" errorTitle="Ошибка" error="Допускается ввод не более 900 символов!" sqref="M543">
      <formula1>900</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M512">
      <formula1>900</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decimal" allowBlank="1" showErrorMessage="1" errorTitle="Ошибка" error="Допускается ввод только неотрицательных чисел!" sqref="AE509">
      <formula1>0</formula1>
      <formula2>9.99999999999999E+23</formula2>
    </dataValidation>
    <dataValidation type="decimal" allowBlank="1" showErrorMessage="1" errorTitle="Ошибка" error="Допускается ввод только неотрицательных чисел!" sqref="AC509">
      <formula1>0</formula1>
      <formula2>9.99999999999999E+23</formula2>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M507">
      <formula1>900</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decimal" allowBlank="1" showErrorMessage="1" errorTitle="Ошибка" error="Допускается ввод только неотрицательных чисел!" sqref="AE504">
      <formula1>0</formula1>
      <formula2>9.99999999999999E+23</formula2>
    </dataValidation>
    <dataValidation type="decimal" allowBlank="1" showErrorMessage="1" errorTitle="Ошибка" error="Допускается ввод только неотрицательных чисел!" sqref="AC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textLength" operator="lessThanOrEqual" allowBlank="1" showInputMessage="1" showErrorMessage="1" errorTitle="Ошибка" error="Допускается ввод не более 900 символов!" sqref="M502">
      <formula1>900</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M497">
      <formula1>900</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M461">
      <formula1>900</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decimal" allowBlank="1" showErrorMessage="1" errorTitle="Ошибка" error="Допускается ввод только неотрицательных чисел!" sqref="AE458">
      <formula1>0</formula1>
      <formula2>9.99999999999999E+23</formula2>
    </dataValidation>
    <dataValidation type="decimal" allowBlank="1" showErrorMessage="1" errorTitle="Ошибка" error="Допускается ввод только неотрицательных чисел!" sqref="AC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M456">
      <formula1>900</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M451">
      <formula1>900</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textLength" operator="lessThanOrEqual" allowBlank="1" showInputMessage="1" showErrorMessage="1" errorTitle="Ошибка" error="Допускается ввод не более 900 символов!" sqref="M584">
      <formula1>900</formula1>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decimal" allowBlank="1" showErrorMessage="1" errorTitle="Ошибка" error="Допускается ввод только неотрицательных чисел!" sqref="AE581">
      <formula1>0</formula1>
      <formula2>9.99999999999999E+23</formula2>
    </dataValidation>
    <dataValidation type="decimal" allowBlank="1" showErrorMessage="1" errorTitle="Ошибка" error="Допускается ввод только неотрицательных чисел!" sqref="AC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M579">
      <formula1>900</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decimal" allowBlank="1" showErrorMessage="1" errorTitle="Ошибка" error="Допускается ввод только неотрицательных чисел!" sqref="AE494">
      <formula1>0</formula1>
      <formula2>9.99999999999999E+23</formula2>
    </dataValidation>
    <dataValidation type="decimal" allowBlank="1" showErrorMessage="1" errorTitle="Ошибка" error="Допускается ввод только неотрицательных чисел!" sqref="AC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textLength" operator="lessThanOrEqual" allowBlank="1" showInputMessage="1" showErrorMessage="1" errorTitle="Ошибка" error="Допускается ввод не более 900 символов!" sqref="M492">
      <formula1>900</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decimal" allowBlank="1" showErrorMessage="1" errorTitle="Ошибка" error="Допускается ввод только неотрицательных чисел!" sqref="AE394">
      <formula1>0</formula1>
      <formula2>9.99999999999999E+23</formula2>
    </dataValidation>
    <dataValidation type="decimal" allowBlank="1" showErrorMessage="1" errorTitle="Ошибка" error="Допускается ввод только неотрицательных чисел!" sqref="AC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M392">
      <formula1>900</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decimal" allowBlank="1" showErrorMessage="1" errorTitle="Ошибка" error="Допускается ввод только неотрицательных чисел!" sqref="AE328">
      <formula1>0</formula1>
      <formula2>9.99999999999999E+23</formula2>
    </dataValidation>
    <dataValidation type="decimal" allowBlank="1" showErrorMessage="1" errorTitle="Ошибка" error="Допускается ввод только неотрицательных чисел!" sqref="AC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decimal" allowBlank="1" showErrorMessage="1" errorTitle="Ошибка" error="Допускается ввод только неотрицательных чисел!" sqref="AE286">
      <formula1>0</formula1>
      <formula2>9.99999999999999E+23</formula2>
    </dataValidation>
    <dataValidation type="decimal" allowBlank="1" showErrorMessage="1" errorTitle="Ошибка" error="Допускается ввод только неотрицательных чисел!" sqref="AC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M446">
      <formula1>900</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textLength" operator="lessThanOrEqual" allowBlank="1" showInputMessage="1" showErrorMessage="1" errorTitle="Ошибка" error="Допускается ввод не более 900 символов!" sqref="M441">
      <formula1>900</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decimal" allowBlank="1" showErrorMessage="1" errorTitle="Ошибка" error="Допускается ввод только неотрицательных чисел!" sqref="AE437">
      <formula1>0</formula1>
      <formula2>9.99999999999999E+23</formula2>
    </dataValidation>
    <dataValidation type="decimal" allowBlank="1" showErrorMessage="1" errorTitle="Ошибка" error="Допускается ввод только неотрицательных чисел!" sqref="AC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M435">
      <formula1>900</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textLength" operator="lessThanOrEqual" allowBlank="1" showInputMessage="1" showErrorMessage="1" errorTitle="Ошибка" error="Допускается ввод не более 900 символов!" sqref="M430">
      <formula1>900</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M424">
      <formula1>900</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decimal" allowBlank="1" showErrorMessage="1" errorTitle="Ошибка" error="Допускается ввод только неотрицательных чисел!" sqref="AE373">
      <formula1>0</formula1>
      <formula2>9.99999999999999E+23</formula2>
    </dataValidation>
    <dataValidation type="decimal" allowBlank="1" showErrorMessage="1" errorTitle="Ошибка" error="Допускается ввод только неотрицательных чисел!" sqref="AC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M386">
      <formula1>900</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textLength" operator="lessThanOrEqual" allowBlank="1" showInputMessage="1" showErrorMessage="1" errorTitle="Ошибка" error="Допускается ввод не более 900 символов!" sqref="M381">
      <formula1>900</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M376">
      <formula1>900</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textLength" operator="lessThanOrEqual" allowBlank="1" showInputMessage="1" showErrorMessage="1" errorTitle="Ошибка" error="Допускается ввод не более 900 символов!" sqref="M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textLength" operator="lessThanOrEqual" allowBlank="1" showInputMessage="1" showErrorMessage="1" errorTitle="Ошибка" error="Допускается ввод не более 900 символов!" sqref="M398">
      <formula1>900</formula1>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textLength" operator="lessThanOrEqual" allowBlank="1" showInputMessage="1" showErrorMessage="1" errorTitle="Ошибка" error="Допускается ввод не более 900 символов!" sqref="M467">
      <formula1>900</formula1>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decimal" allowBlank="1" showErrorMessage="1" errorTitle="Ошибка" error="Допускается ввод только неотрицательных чисел!" sqref="AC469">
      <formula1>0</formula1>
      <formula2>9.99999999999999E+23</formula2>
    </dataValidation>
    <dataValidation type="decimal" allowBlank="1" showErrorMessage="1" errorTitle="Ошибка" error="Допускается ввод только неотрицательных чисел!" sqref="AE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textLength" operator="lessThanOrEqual" allowBlank="1" showInputMessage="1" showErrorMessage="1" errorTitle="Ошибка" error="Допускается ввод не более 900 символов!" sqref="M518">
      <formula1>900</formula1>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textLength" operator="lessThanOrEqual" allowBlank="1" showInputMessage="1" showErrorMessage="1" errorTitle="Ошибка" error="Допускается ввод не более 900 символов!" sqref="K520">
      <formula1>900</formula1>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textLength" operator="lessThanOrEqual" allowBlank="1" showInputMessage="1" showErrorMessage="1" errorTitle="Ошибка" error="Допускается ввод не более 900 символов!" sqref="M554">
      <formula1>900</formula1>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decimal" allowBlank="1" showErrorMessage="1" errorTitle="Ошибка" error="Допускается ввод только неотрицательных чисел!" sqref="AC556">
      <formula1>0</formula1>
      <formula2>9.99999999999999E+23</formula2>
    </dataValidation>
    <dataValidation type="decimal" allowBlank="1" showErrorMessage="1" errorTitle="Ошибка" error="Допускается ввод только неотрицательных чисел!" sqref="AE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textLength" operator="lessThanOrEqual" allowBlank="1" showInputMessage="1" showErrorMessage="1" errorTitle="Ошибка" error="Допускается ввод не более 900 символов!" sqref="M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textLength" operator="lessThanOrEqual" allowBlank="1" showInputMessage="1" showErrorMessage="1" errorTitle="Ошибка" error="Допускается ввод не более 900 символов!" sqref="M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textLength" operator="lessThanOrEqual" allowBlank="1" showInputMessage="1" showErrorMessage="1" errorTitle="Ошибка" error="Допускается ввод не более 900 символов!" sqref="M365">
      <formula1>900</formula1>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textLength" operator="lessThanOrEqual" allowBlank="1" showInputMessage="1" showErrorMessage="1" errorTitle="Ошибка" error="Допускается ввод не более 900 символов!" sqref="M403">
      <formula1>900</formula1>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decimal" allowBlank="1" showErrorMessage="1" errorTitle="Ошибка" error="Допускается ввод только неотрицательных чисел!" sqref="AC405">
      <formula1>0</formula1>
      <formula2>9.99999999999999E+23</formula2>
    </dataValidation>
    <dataValidation type="decimal" allowBlank="1" showErrorMessage="1" errorTitle="Ошибка" error="Допускается ввод только неотрицательных чисел!" sqref="AE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textLength" operator="lessThanOrEqual" allowBlank="1" showInputMessage="1" showErrorMessage="1" errorTitle="Ошибка" error="Допускается ввод не более 900 символов!" sqref="M408">
      <formula1>900</formula1>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decimal" allowBlank="1" showErrorMessage="1" errorTitle="Ошибка" error="Допускается ввод только неотрицательных чисел!" sqref="AC410">
      <formula1>0</formula1>
      <formula2>9.99999999999999E+23</formula2>
    </dataValidation>
    <dataValidation type="decimal" allowBlank="1" showErrorMessage="1" errorTitle="Ошибка" error="Допускается ввод только неотрицательных чисел!" sqref="AE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textLength" operator="lessThanOrEqual" allowBlank="1" showInputMessage="1" showErrorMessage="1" errorTitle="Ошибка" error="Допускается ввод не более 900 символов!" sqref="K411">
      <formula1>900</formula1>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textLength" operator="lessThanOrEqual" allowBlank="1" showInputMessage="1" showErrorMessage="1" errorTitle="Ошибка" error="Допускается ввод не более 900 символов!" sqref="M413">
      <formula1>900</formula1>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textLength" operator="lessThanOrEqual" allowBlank="1" showInputMessage="1" showErrorMessage="1" errorTitle="Ошибка" error="Допускается ввод не более 900 символов!" sqref="M472">
      <formula1>900</formula1>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decimal" allowBlank="1" showErrorMessage="1" errorTitle="Ошибка" error="Допускается ввод только неотрицательных чисел!" sqref="AC474">
      <formula1>0</formula1>
      <formula2>9.99999999999999E+23</formula2>
    </dataValidation>
    <dataValidation type="decimal" allowBlank="1" showErrorMessage="1" errorTitle="Ошибка" error="Допускается ввод только неотрицательных чисел!" sqref="AE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textLength" operator="lessThanOrEqual" allowBlank="1" showInputMessage="1" showErrorMessage="1" errorTitle="Ошибка" error="Допускается ввод не более 900 символов!" sqref="M477">
      <formula1>900</formula1>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decimal" allowBlank="1" showErrorMessage="1" errorTitle="Ошибка" error="Допускается ввод только неотрицательных чисел!" sqref="AC479">
      <formula1>0</formula1>
      <formula2>9.99999999999999E+23</formula2>
    </dataValidation>
    <dataValidation type="decimal" allowBlank="1" showErrorMessage="1" errorTitle="Ошибка" error="Допускается ввод только неотрицательных чисел!" sqref="AE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textLength" operator="lessThanOrEqual" allowBlank="1" showInputMessage="1" showErrorMessage="1" errorTitle="Ошибка" error="Допускается ввод не более 900 символов!" sqref="M482">
      <formula1>900</formula1>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decimal" allowBlank="1" showErrorMessage="1" errorTitle="Ошибка" error="Допускается ввод только неотрицательных чисел!" sqref="AC484">
      <formula1>0</formula1>
      <formula2>9.99999999999999E+23</formula2>
    </dataValidation>
    <dataValidation type="decimal" allowBlank="1" showErrorMessage="1" errorTitle="Ошибка" error="Допускается ввод только неотрицательных чисел!" sqref="AE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textLength" operator="lessThanOrEqual" allowBlank="1" showInputMessage="1" showErrorMessage="1" errorTitle="Ошибка" error="Допускается ввод не более 900 символов!" sqref="M523">
      <formula1>900</formula1>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decimal" allowBlank="1" showErrorMessage="1" errorTitle="Ошибка" error="Допускается ввод только неотрицательных чисел!" sqref="AC525">
      <formula1>0</formula1>
      <formula2>9.99999999999999E+23</formula2>
    </dataValidation>
    <dataValidation type="decimal" allowBlank="1" showErrorMessage="1" errorTitle="Ошибка" error="Допускается ввод только неотрицательных чисел!" sqref="AE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textLength" operator="lessThanOrEqual" allowBlank="1" showInputMessage="1" showErrorMessage="1" errorTitle="Ошибка" error="Допускается ввод не более 900 символов!" sqref="K526">
      <formula1>900</formula1>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textLength" operator="lessThanOrEqual" allowBlank="1" showInputMessage="1" showErrorMessage="1" errorTitle="Ошибка" error="Допускается ввод не более 900 символов!" sqref="K528">
      <formula1>900</formula1>
    </dataValidation>
    <dataValidation type="textLength" operator="lessThanOrEqual" allowBlank="1" showInputMessage="1" showErrorMessage="1" errorTitle="Ошибка" error="Допускается ввод не более 900 символов!" sqref="M528">
      <formula1>900</formula1>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decimal" allowBlank="1" showErrorMessage="1" errorTitle="Ошибка" error="Допускается ввод только неотрицательных чисел!" sqref="AC530">
      <formula1>0</formula1>
      <formula2>9.99999999999999E+23</formula2>
    </dataValidation>
    <dataValidation type="decimal" allowBlank="1" showErrorMessage="1" errorTitle="Ошибка" error="Допускается ввод только неотрицательных чисел!" sqref="AE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textLength" operator="lessThanOrEqual" allowBlank="1" showInputMessage="1" showErrorMessage="1" errorTitle="Ошибка" error="Допускается ввод не более 900 символов!" sqref="M533">
      <formula1>900</formula1>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decimal" allowBlank="1" showErrorMessage="1" errorTitle="Ошибка" error="Допускается ввод только неотрицательных чисел!" sqref="AC535">
      <formula1>0</formula1>
      <formula2>9.99999999999999E+23</formula2>
    </dataValidation>
    <dataValidation type="decimal" allowBlank="1" showErrorMessage="1" errorTitle="Ошибка" error="Допускается ввод только неотрицательных чисел!" sqref="AE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textLength" operator="lessThanOrEqual" allowBlank="1" showInputMessage="1" showErrorMessage="1" errorTitle="Ошибка" error="Допускается ввод не более 900 символов!" sqref="M559">
      <formula1>900</formula1>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decimal" allowBlank="1" showErrorMessage="1" errorTitle="Ошибка" error="Допускается ввод только неотрицательных чисел!" sqref="AC561">
      <formula1>0</formula1>
      <formula2>9.99999999999999E+23</formula2>
    </dataValidation>
    <dataValidation type="decimal" allowBlank="1" showErrorMessage="1" errorTitle="Ошибка" error="Допускается ввод только неотрицательных чисел!" sqref="AE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textLength" operator="lessThanOrEqual" allowBlank="1" showInputMessage="1" showErrorMessage="1" errorTitle="Ошибка" error="Допускается ввод не более 900 символов!" sqref="K562">
      <formula1>900</formula1>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textLength" operator="lessThanOrEqual" allowBlank="1" showInputMessage="1" showErrorMessage="1" errorTitle="Ошибка" error="Допускается ввод не более 900 символов!" sqref="K564">
      <formula1>900</formula1>
    </dataValidation>
    <dataValidation type="textLength" operator="lessThanOrEqual" allowBlank="1" showInputMessage="1" showErrorMessage="1" errorTitle="Ошибка" error="Допускается ввод не более 900 символов!" sqref="M564">
      <formula1>900</formula1>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textLength" operator="lessThanOrEqual" allowBlank="1" showInputMessage="1" showErrorMessage="1" errorTitle="Ошибка" error="Допускается ввод не более 900 символов!" sqref="K565">
      <formula1>900</formula1>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decimal" allowBlank="1" showErrorMessage="1" errorTitle="Ошибка" error="Допускается ввод только неотрицательных чисел!" sqref="AC566">
      <formula1>0</formula1>
      <formula2>9.99999999999999E+23</formula2>
    </dataValidation>
    <dataValidation type="decimal" allowBlank="1" showErrorMessage="1" errorTitle="Ошибка" error="Допускается ввод только неотрицательных чисел!" sqref="AE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textLength" operator="lessThanOrEqual" allowBlank="1" showInputMessage="1" showErrorMessage="1" errorTitle="Ошибка" error="Допускается ввод не более 900 символов!" sqref="K567">
      <formula1>900</formula1>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textLength" operator="lessThanOrEqual" allowBlank="1" showInputMessage="1" showErrorMessage="1" errorTitle="Ошибка" error="Допускается ввод не более 900 символов!" sqref="M569">
      <formula1>900</formula1>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textLength" operator="lessThanOrEqual" allowBlank="1" showInputMessage="1" showErrorMessage="1" errorTitle="Ошибка" error="Допускается ввод не более 900 символов!" sqref="K571">
      <formula1>900</formula1>
    </dataValidation>
    <dataValidation type="decimal" allowBlank="1" showErrorMessage="1" errorTitle="Ошибка" error="Допускается ввод только неотрицательных чисел!" sqref="AC571">
      <formula1>0</formula1>
      <formula2>9.99999999999999E+23</formula2>
    </dataValidation>
    <dataValidation type="decimal" allowBlank="1" showErrorMessage="1" errorTitle="Ошибка" error="Допускается ввод только неотрицательных чисел!" sqref="AE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textLength" operator="lessThanOrEqual" allowBlank="1" showInputMessage="1" showErrorMessage="1" errorTitle="Ошибка" error="Допускается ввод не более 900 символов!" sqref="K572">
      <formula1>900</formula1>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textLength" operator="lessThanOrEqual" allowBlank="1" showInputMessage="1" showErrorMessage="1" errorTitle="Ошибка" error="Допускается ввод не более 900 символов!" sqref="K574">
      <formula1>900</formula1>
    </dataValidation>
    <dataValidation type="textLength" operator="lessThanOrEqual" allowBlank="1" showInputMessage="1" showErrorMessage="1" errorTitle="Ошибка" error="Допускается ввод не более 900 символов!" sqref="M574">
      <formula1>900</formula1>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textLength" operator="lessThanOrEqual" allowBlank="1" showInputMessage="1" showErrorMessage="1" errorTitle="Ошибка" error="Допускается ввод не более 900 символов!" sqref="K576">
      <formula1>900</formula1>
    </dataValidation>
    <dataValidation type="decimal" allowBlank="1" showErrorMessage="1" errorTitle="Ошибка" error="Допускается ввод только неотрицательных чисел!" sqref="AC576">
      <formula1>0</formula1>
      <formula2>9.99999999999999E+23</formula2>
    </dataValidation>
    <dataValidation type="decimal" allowBlank="1" showErrorMessage="1" errorTitle="Ошибка" error="Допускается ввод только неотрицательных чисел!" sqref="AE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textLength" operator="lessThanOrEqual" allowBlank="1" showInputMessage="1" showErrorMessage="1" errorTitle="Ошибка" error="Допускается ввод не более 900 символов!" sqref="M538">
      <formula1>900</formula1>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decimal" allowBlank="1" showErrorMessage="1" errorTitle="Ошибка" error="Допускается ввод только неотрицательных чисел!" sqref="AC540">
      <formula1>0</formula1>
      <formula2>9.99999999999999E+23</formula2>
    </dataValidation>
    <dataValidation type="decimal" allowBlank="1" showErrorMessage="1" errorTitle="Ошибка" error="Допускается ввод только неотрицательных чисел!" sqref="AE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textLength" operator="lessThanOrEqual" allowBlank="1" showInputMessage="1" showErrorMessage="1" errorTitle="Ошибка" error="Допускается ввод не более 900 символов!" sqref="M487">
      <formula1>900</formula1>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decimal" allowBlank="1" showErrorMessage="1" errorTitle="Ошибка" error="Допускается ввод только неотрицательных чисел!" sqref="AC489">
      <formula1>0</formula1>
      <formula2>9.99999999999999E+23</formula2>
    </dataValidation>
    <dataValidation type="decimal" allowBlank="1" showErrorMessage="1" errorTitle="Ошибка" error="Допускается ввод только неотрицательных чисел!" sqref="AE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textLength" operator="lessThanOrEqual" allowBlank="1" showInputMessage="1" showErrorMessage="1" errorTitle="Ошибка" error="Допускается ввод не более 900 символов!" sqref="M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textLength" operator="lessThanOrEqual" allowBlank="1" showInputMessage="1" showErrorMessage="1" errorTitle="Ошибка" error="Допускается ввод не более 900 символов!" sqref="M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textLength" operator="lessThanOrEqual" allowBlank="1" showInputMessage="1" showErrorMessage="1" errorTitle="Ошибка" error="Допускается ввод не более 900 символов!" sqref="M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textLength" operator="lessThanOrEqual" allowBlank="1" showInputMessage="1" showErrorMessage="1" errorTitle="Ошибка" error="Допускается ввод не более 900 символов!" sqref="M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textLength" operator="lessThanOrEqual" allowBlank="1" showInputMessage="1" showErrorMessage="1" errorTitle="Ошибка" error="Допускается ввод не более 900 символов!" sqref="M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textLength" operator="lessThanOrEqual" allowBlank="1" showInputMessage="1" showErrorMessage="1" errorTitle="Ошибка" error="Допускается ввод не более 900 символов!" sqref="M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textLength" operator="lessThanOrEqual" allowBlank="1" showInputMessage="1" showErrorMessage="1" errorTitle="Ошибка" error="Допускается ввод не более 900 символов!" sqref="M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textLength" operator="lessThanOrEqual" allowBlank="1" showInputMessage="1" showErrorMessage="1" errorTitle="Ошибка" error="Допускается ввод не более 900 символов!" sqref="M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textLength" operator="lessThanOrEqual" allowBlank="1" showInputMessage="1" showErrorMessage="1" errorTitle="Ошибка" error="Допускается ввод не более 900 символов!" sqref="M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textLength" operator="lessThanOrEqual" allowBlank="1" showInputMessage="1" showErrorMessage="1" errorTitle="Ошибка" error="Допускается ввод не более 900 символов!" sqref="M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textLength" operator="lessThanOrEqual" allowBlank="1" showInputMessage="1" showErrorMessage="1" errorTitle="Ошибка" error="Допускается ввод не более 900 символов!" sqref="M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textLength" operator="lessThanOrEqual" allowBlank="1" showInputMessage="1" showErrorMessage="1" errorTitle="Ошибка" error="Допускается ввод не более 900 символов!" sqref="M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textLength" operator="lessThanOrEqual" allowBlank="1" showInputMessage="1" showErrorMessage="1" errorTitle="Ошибка" error="Допускается ввод не более 900 символов!" sqref="M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textLength" operator="lessThanOrEqual" allowBlank="1" showInputMessage="1" showErrorMessage="1" errorTitle="Ошибка" error="Допускается ввод не более 900 символов!" sqref="M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textLength" operator="lessThanOrEqual" allowBlank="1" showInputMessage="1" showErrorMessage="1" errorTitle="Ошибка" error="Допускается ввод не более 900 символов!" sqref="M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textLength" operator="lessThanOrEqual" allowBlank="1" showInputMessage="1" showErrorMessage="1" errorTitle="Ошибка" error="Допускается ввод не более 900 символов!" sqref="M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textLength" operator="lessThanOrEqual" allowBlank="1" showInputMessage="1" showErrorMessage="1" errorTitle="Ошибка" error="Допускается ввод не более 900 символов!" sqref="M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textLength" operator="lessThanOrEqual" allowBlank="1" showInputMessage="1" showErrorMessage="1" errorTitle="Ошибка" error="Допускается ввод не более 900 символов!" sqref="M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decimal" allowBlank="1" showErrorMessage="1" errorTitle="Ошибка" error="Допускается ввод только неотрицательных чисел!" sqref="AC327">
      <formula1>0</formula1>
      <formula2>9.99999999999999E+23</formula2>
    </dataValidation>
    <dataValidation type="decimal" allowBlank="1" showErrorMessage="1" errorTitle="Ошибка" error="Допускается ввод только неотрицательных чисел!" sqref="AE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textLength" operator="lessThanOrEqual" allowBlank="1" showInputMessage="1" showErrorMessage="1" errorTitle="Ошибка" error="Допускается ввод не более 900 символов!" sqref="M331">
      <formula1>900</formula1>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textLength" operator="lessThanOrEqual" allowBlank="1" showInputMessage="1" showErrorMessage="1" errorTitle="Ошибка" error="Допускается ввод не более 900 символов!" sqref="M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textLength" operator="lessThanOrEqual" allowBlank="1" showInputMessage="1" showErrorMessage="1" errorTitle="Ошибка" error="Допускается ввод не более 900 символов!" sqref="M343">
      <formula1>900</formula1>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132AA-D252-3B09-6498-5BB77D71592C}"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21622" width="4.140625" hidden="1" customWidth="1"/>
    <col min="4" max="4" style="20210" width="4.140625" hidden="1" customWidth="1"/>
    <col min="5" max="5" style="20133" width="3.00390625" customWidth="1"/>
    <col min="6" max="6" style="20133" width="6.00390625" customWidth="1"/>
    <col min="7" max="7" style="20133" width="60.00390625" customWidth="1"/>
    <col min="8" max="9" style="20133" width="21.7109375" hidden="1" customWidth="1"/>
    <col min="10" max="10" style="20133" width="0.140625" customWidth="1"/>
    <col min="11" max="17" style="21874" width="21.7109375" hidden="1" customWidth="1"/>
    <col min="18" max="18" style="21874" width="0.140625" customWidth="1"/>
    <col min="19" max="19" style="20133" width="1.00390625" customWidth="1"/>
    <col min="20" max="30" style="20133" width="8.00390625" customWidth="1"/>
    <col min="31" max="31" style="20133" width="9.140625" hidden="1"/>
  </cols>
  <sheetData>
    <row s="20210" customFormat="1" customHeight="1" ht="10.5" hidden="1">
      <c r="A1" s="1564"/>
      <c r="B1" s="1564"/>
      <c r="C1" s="1564"/>
      <c r="E1" s="935"/>
      <c r="K1" s="4767"/>
      <c r="L1" s="4767"/>
      <c r="M1" s="4767"/>
      <c r="N1" s="4767"/>
      <c r="O1" s="4767"/>
      <c r="P1" s="4767"/>
      <c r="Q1" s="4767"/>
      <c r="R1" s="4767"/>
      <c r="AE1" s="1558" t="s">
        <v>14</v>
      </c>
    </row>
    <row customHeight="1" ht="10.5" hidden="1">
      <c r="K2" s="4633"/>
      <c r="L2" s="4633"/>
      <c r="M2" s="4633"/>
      <c r="N2" s="4633"/>
      <c r="O2" s="4633"/>
      <c r="P2" s="4633"/>
      <c r="Q2" s="4633"/>
      <c r="R2" s="4633"/>
      <c r="AE2" s="1553">
        <v>0</v>
      </c>
    </row>
    <row s="20097" customFormat="1" customHeight="1" ht="10.5" hidden="1">
      <c r="A3" s="1564"/>
      <c r="B3" s="1564"/>
      <c r="C3" s="1564"/>
      <c r="D3" s="1558"/>
      <c r="E3" s="760"/>
      <c r="K3" s="4768"/>
      <c r="L3" s="4768"/>
      <c r="M3" s="4768"/>
      <c r="N3" s="4768"/>
      <c r="O3" s="4768"/>
      <c r="P3" s="4768"/>
      <c r="Q3" s="4768"/>
      <c r="R3" s="4768"/>
      <c r="AE3" s="1554">
        <v>0</v>
      </c>
    </row>
    <row customHeight="1" ht="3">
      <c r="K4" s="4633"/>
      <c r="L4" s="4633"/>
      <c r="M4" s="4633"/>
      <c r="N4" s="4633"/>
      <c r="O4" s="4633"/>
      <c r="P4" s="4633"/>
      <c r="Q4" s="4633"/>
      <c r="R4" s="4633"/>
      <c r="AE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K5" s="4769"/>
      <c r="L5" s="4769"/>
      <c r="M5" s="4769"/>
      <c r="N5" s="4769"/>
      <c r="O5" s="4769"/>
      <c r="P5" s="4769"/>
      <c r="Q5" s="4769"/>
      <c r="R5" s="4769"/>
      <c r="AE5" s="1553">
        <v>26</v>
      </c>
    </row>
    <row customHeight="1" ht="10.5">
      <c r="F6" s="2574" t="str">
        <f>IF(org=0,"Не определено",org)</f>
        <v>АО "ДГК"</v>
      </c>
      <c r="G6" s="2574"/>
      <c r="H6" s="2574"/>
      <c r="I6" s="2574"/>
      <c r="J6" s="2574"/>
      <c r="K6" s="4770"/>
      <c r="L6" s="4770"/>
      <c r="M6" s="4770"/>
      <c r="N6" s="4770"/>
      <c r="O6" s="4770"/>
      <c r="P6" s="4770"/>
      <c r="Q6" s="4770"/>
      <c r="R6" s="4770"/>
      <c r="AE6" s="1553">
        <v>10</v>
      </c>
    </row>
    <row customHeight="1" ht="11.549999999999999">
      <c r="E7" s="1568"/>
      <c r="F7" s="1625"/>
      <c r="G7" s="1625"/>
      <c r="H7" s="1625"/>
      <c r="I7" s="1625"/>
      <c r="J7" s="1625"/>
      <c r="K7" s="4772" t="s">
        <v>22</v>
      </c>
      <c r="L7" s="4772"/>
      <c r="M7" s="4772" t="s">
        <v>22</v>
      </c>
      <c r="N7" s="4772" t="s">
        <v>22</v>
      </c>
      <c r="O7" s="4772" t="s">
        <v>22</v>
      </c>
      <c r="P7" s="4772" t="s">
        <v>22</v>
      </c>
      <c r="Q7" s="4772" t="s">
        <v>22</v>
      </c>
      <c r="R7" s="4772"/>
      <c r="S7" s="1555"/>
      <c r="T7" s="1555"/>
      <c r="U7" s="1555"/>
      <c r="V7" s="1555"/>
      <c r="W7" s="1555"/>
      <c r="X7" s="1555"/>
      <c r="Y7" s="1555"/>
      <c r="Z7" s="1555"/>
      <c r="AA7" s="1555"/>
      <c r="AB7" s="1555"/>
      <c r="AC7" s="1555"/>
      <c r="AD7" s="1555"/>
      <c r="AE7" s="1553">
        <v>11</v>
      </c>
    </row>
    <row s="20211" customFormat="1" customHeight="1" ht="4.2">
      <c r="A8" s="1565"/>
      <c r="B8" s="1565"/>
      <c r="C8" s="1565"/>
      <c r="E8" s="1626"/>
      <c r="F8" s="1627"/>
      <c r="G8" s="1627"/>
      <c r="H8" s="1627"/>
      <c r="I8" s="1627"/>
      <c r="J8" s="1627"/>
      <c r="K8" s="4776" t="s">
        <v>989</v>
      </c>
      <c r="L8" s="4776"/>
      <c r="M8" s="4776"/>
      <c r="N8" s="4776"/>
      <c r="O8" s="4776"/>
      <c r="P8" s="4776"/>
      <c r="Q8" s="4776"/>
      <c r="R8" s="4776"/>
      <c r="S8" s="1626"/>
      <c r="T8" s="1626"/>
      <c r="U8" s="1626"/>
      <c r="V8" s="1626"/>
      <c r="W8" s="1626"/>
      <c r="X8" s="1626"/>
      <c r="Y8" s="1626"/>
      <c r="Z8" s="1626"/>
      <c r="AA8" s="1626"/>
      <c r="AB8" s="1626"/>
      <c r="AC8" s="1626"/>
      <c r="AD8" s="1626"/>
      <c r="AE8" s="909">
        <v>4</v>
      </c>
    </row>
    <row customHeight="1" ht="10.5">
      <c r="E9" s="1568"/>
      <c r="F9" s="2817" t="s">
        <v>295</v>
      </c>
      <c r="G9" s="2818"/>
      <c r="H9" s="2818"/>
      <c r="I9" s="2818"/>
      <c r="J9" s="2818"/>
      <c r="K9" s="4779"/>
      <c r="L9" s="4779"/>
      <c r="M9" s="4779"/>
      <c r="N9" s="4779"/>
      <c r="O9" s="4779"/>
      <c r="P9" s="4779"/>
      <c r="Q9" s="4779"/>
      <c r="R9" s="4779"/>
      <c r="S9" s="1638"/>
      <c r="T9" s="1555"/>
      <c r="U9" s="1555"/>
      <c r="V9" s="1555"/>
      <c r="W9" s="1555"/>
      <c r="X9" s="1555"/>
      <c r="Y9" s="1555"/>
      <c r="Z9" s="1555"/>
      <c r="AA9" s="1555"/>
      <c r="AB9" s="1555"/>
      <c r="AC9" s="1555"/>
      <c r="AD9" s="1555"/>
      <c r="AE9" s="1553">
        <v>10</v>
      </c>
    </row>
    <row customHeight="1" ht="25.2">
      <c r="E10" s="1555"/>
      <c r="F10" s="2821" t="s">
        <v>88</v>
      </c>
      <c r="G10" s="2826" t="s">
        <v>1173</v>
      </c>
      <c r="H10" s="2824" t="s">
        <v>1174</v>
      </c>
      <c r="I10" s="2824"/>
      <c r="J10" s="2824"/>
      <c r="K10" s="4784" t="s">
        <v>1174</v>
      </c>
      <c r="L10" s="4784"/>
      <c r="M10" s="4784"/>
      <c r="N10" s="4784"/>
      <c r="O10" s="4784"/>
      <c r="P10" s="4784"/>
      <c r="Q10" s="4784"/>
      <c r="R10" s="4784"/>
      <c r="S10" s="1631"/>
      <c r="T10" s="1555"/>
      <c r="U10" s="1555"/>
      <c r="V10" s="1555"/>
      <c r="W10" s="1555"/>
      <c r="X10" s="1555"/>
      <c r="Y10" s="1555"/>
      <c r="Z10" s="1555"/>
      <c r="AA10" s="1555"/>
      <c r="AB10" s="1555"/>
      <c r="AC10" s="1555"/>
      <c r="AD10" s="1555"/>
      <c r="AE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4788"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(23.12.2024-31.01.2029)</v>
      </c>
      <c r="L11" s="4788"/>
      <c r="M11" s="4788"/>
      <c r="N11" s="4788"/>
      <c r="O11" s="4788"/>
      <c r="P11" s="4788"/>
      <c r="Q11" s="4788"/>
      <c r="R11" s="4788"/>
      <c r="S11" s="1631"/>
      <c r="T11" s="1555"/>
      <c r="U11" s="1555"/>
      <c r="V11" s="1555"/>
      <c r="W11" s="1555"/>
      <c r="X11" s="1555"/>
      <c r="Y11" s="1555"/>
      <c r="Z11" s="1555"/>
      <c r="AA11" s="1555"/>
      <c r="AB11" s="1555"/>
      <c r="AC11" s="1555"/>
      <c r="AD11" s="1555"/>
      <c r="AE11" s="1553">
        <v>24</v>
      </c>
    </row>
    <row customHeight="1" ht="10.5">
      <c r="F12" s="2823"/>
      <c r="G12" s="2826"/>
      <c r="H12" s="1624" t="s">
        <v>1175</v>
      </c>
      <c r="I12" s="1630"/>
      <c r="J12" s="1624"/>
      <c r="K12" s="4792" t="s">
        <v>1175</v>
      </c>
      <c r="L12" s="4793">
        <v>2024</v>
      </c>
      <c r="M12" s="4793">
        <v>2025</v>
      </c>
      <c r="N12" s="4793">
        <v>2026</v>
      </c>
      <c r="O12" s="4793">
        <v>2027</v>
      </c>
      <c r="P12" s="4793">
        <v>2028</v>
      </c>
      <c r="Q12" s="4793">
        <v>2029</v>
      </c>
      <c r="R12" s="4792"/>
      <c r="S12" s="1632"/>
      <c r="AE12" s="1553">
        <v>10</v>
      </c>
    </row>
    <row customHeight="1" ht="10.5" hidden="1">
      <c r="F13" s="1624">
        <v>1</v>
      </c>
      <c r="G13" s="1624">
        <v>2</v>
      </c>
      <c r="H13" s="1624">
        <v>3</v>
      </c>
      <c r="I13" s="1624">
        <v>4</v>
      </c>
      <c r="J13" s="1624">
        <v>5</v>
      </c>
      <c r="K13" s="4792">
        <v>3</v>
      </c>
      <c r="L13" s="4792">
        <v>4</v>
      </c>
      <c r="M13" s="4792">
        <v>4</v>
      </c>
      <c r="N13" s="4792">
        <v>4</v>
      </c>
      <c r="O13" s="4792">
        <v>4</v>
      </c>
      <c r="P13" s="4792">
        <v>4</v>
      </c>
      <c r="Q13" s="4792">
        <v>4</v>
      </c>
      <c r="R13" s="4792">
        <v>5</v>
      </c>
      <c r="S13" s="1632"/>
      <c r="AE13" s="1553">
        <v>0</v>
      </c>
    </row>
    <row customHeight="1" ht="11.549999999999999">
      <c r="F14" s="1623" t="s">
        <v>1176</v>
      </c>
      <c r="G14" s="2819" t="s">
        <v>1177</v>
      </c>
      <c r="H14" s="2819"/>
      <c r="I14" s="2819"/>
      <c r="J14" s="2819"/>
      <c r="K14" s="4797"/>
      <c r="L14" s="4797"/>
      <c r="M14" s="4797"/>
      <c r="N14" s="4797"/>
      <c r="O14" s="4797"/>
      <c r="P14" s="4797"/>
      <c r="Q14" s="4797"/>
      <c r="R14" s="4797"/>
      <c r="S14" s="1632"/>
      <c r="AE14" s="1553">
        <v>11</v>
      </c>
    </row>
    <row customHeight="1" ht="11.549999999999999">
      <c r="F15" s="1628">
        <v>1</v>
      </c>
      <c r="G15" s="1088" t="s">
        <v>1178</v>
      </c>
      <c r="H15" s="1634">
        <f>SUM(I15:J15)</f>
        <v>0</v>
      </c>
      <c r="I15" s="1634">
        <f>SUM(I16:I27)</f>
        <v>0</v>
      </c>
      <c r="J15" s="1623"/>
      <c r="K15" s="4800">
        <f>SUM(L15:R15)</f>
        <v>0</v>
      </c>
      <c r="L15" s="4800">
        <f>SUM(L16:L27)</f>
        <v>0</v>
      </c>
      <c r="M15" s="4800">
        <f>SUM(M16:M27)</f>
        <v>0</v>
      </c>
      <c r="N15" s="4800">
        <f>SUM(N16:N27)</f>
        <v>0</v>
      </c>
      <c r="O15" s="4800">
        <f>SUM(O16:O27)</f>
        <v>0</v>
      </c>
      <c r="P15" s="4800">
        <f>SUM(P16:P27)</f>
        <v>0</v>
      </c>
      <c r="Q15" s="4800">
        <f>SUM(Q16:Q27)</f>
        <v>0</v>
      </c>
      <c r="R15" s="4784"/>
      <c r="S15" s="1632"/>
      <c r="AE15" s="1553">
        <v>11</v>
      </c>
    </row>
    <row customHeight="1" ht="24">
      <c r="F16" s="1628" t="s">
        <v>1179</v>
      </c>
      <c r="G16" s="1635" t="s">
        <v>1180</v>
      </c>
      <c r="H16" s="1634">
        <f>SUM(I16:J16)</f>
        <v>0</v>
      </c>
      <c r="I16" s="1633"/>
      <c r="J16" s="1623"/>
      <c r="K16" s="4800">
        <f>SUM(L16:R16)</f>
        <v>0</v>
      </c>
      <c r="L16" s="4803"/>
      <c r="M16" s="4803"/>
      <c r="N16" s="4803"/>
      <c r="O16" s="4803"/>
      <c r="P16" s="4803"/>
      <c r="Q16" s="4803"/>
      <c r="R16" s="4784"/>
      <c r="S16" s="1632"/>
      <c r="AE16" s="1553">
        <v>23</v>
      </c>
    </row>
    <row customHeight="1" ht="24">
      <c r="F17" s="1628" t="s">
        <v>1181</v>
      </c>
      <c r="G17" s="1635" t="s">
        <v>1182</v>
      </c>
      <c r="H17" s="1634">
        <f>SUM(I17:J17)</f>
        <v>0</v>
      </c>
      <c r="I17" s="1633"/>
      <c r="J17" s="1623"/>
      <c r="K17" s="4800">
        <f>SUM(L17:R17)</f>
        <v>0</v>
      </c>
      <c r="L17" s="4803"/>
      <c r="M17" s="4803"/>
      <c r="N17" s="4803"/>
      <c r="O17" s="4803"/>
      <c r="P17" s="4803"/>
      <c r="Q17" s="4803"/>
      <c r="R17" s="4784"/>
      <c r="S17" s="1632"/>
      <c r="AE17" s="1553">
        <v>23</v>
      </c>
    </row>
    <row customHeight="1" ht="35.699999999999996">
      <c r="F18" s="1628" t="s">
        <v>1183</v>
      </c>
      <c r="G18" s="1635" t="s">
        <v>1184</v>
      </c>
      <c r="H18" s="1634">
        <f>SUM(I18:J18)</f>
        <v>0</v>
      </c>
      <c r="I18" s="1633"/>
      <c r="J18" s="1623"/>
      <c r="K18" s="4800">
        <f>SUM(L18:R18)</f>
        <v>0</v>
      </c>
      <c r="L18" s="4803"/>
      <c r="M18" s="4803"/>
      <c r="N18" s="4803"/>
      <c r="O18" s="4803"/>
      <c r="P18" s="4803"/>
      <c r="Q18" s="4803"/>
      <c r="R18" s="4784"/>
      <c r="S18" s="1632"/>
      <c r="AE18" s="1553">
        <v>34</v>
      </c>
    </row>
    <row customHeight="1" ht="35.699999999999996">
      <c r="F19" s="1628" t="s">
        <v>1185</v>
      </c>
      <c r="G19" s="1635" t="s">
        <v>1186</v>
      </c>
      <c r="H19" s="1634">
        <f>SUM(I19:J19)</f>
        <v>0</v>
      </c>
      <c r="I19" s="1633"/>
      <c r="J19" s="1623"/>
      <c r="K19" s="4800">
        <f>SUM(L19:R19)</f>
        <v>0</v>
      </c>
      <c r="L19" s="4803"/>
      <c r="M19" s="4803"/>
      <c r="N19" s="4803"/>
      <c r="O19" s="4803"/>
      <c r="P19" s="4803"/>
      <c r="Q19" s="4803"/>
      <c r="R19" s="4784"/>
      <c r="S19" s="1632"/>
      <c r="AE19" s="1553">
        <v>34</v>
      </c>
    </row>
    <row customHeight="1" ht="48.29999999999999">
      <c r="F20" s="1628" t="s">
        <v>1187</v>
      </c>
      <c r="G20" s="1635" t="s">
        <v>1188</v>
      </c>
      <c r="H20" s="1634">
        <f>SUM(I20:J20)</f>
        <v>0</v>
      </c>
      <c r="I20" s="1633"/>
      <c r="J20" s="1623"/>
      <c r="K20" s="4800">
        <f>SUM(L20:R20)</f>
        <v>0</v>
      </c>
      <c r="L20" s="4803"/>
      <c r="M20" s="4803"/>
      <c r="N20" s="4803"/>
      <c r="O20" s="4803"/>
      <c r="P20" s="4803"/>
      <c r="Q20" s="4803"/>
      <c r="R20" s="4784"/>
      <c r="S20" s="1632"/>
      <c r="AE20" s="1553">
        <v>46</v>
      </c>
    </row>
    <row customHeight="1" ht="35.699999999999996">
      <c r="F21" s="1628" t="s">
        <v>1189</v>
      </c>
      <c r="G21" s="1635" t="s">
        <v>1190</v>
      </c>
      <c r="H21" s="1634">
        <f>SUM(I21:J21)</f>
        <v>0</v>
      </c>
      <c r="I21" s="1633"/>
      <c r="J21" s="1623"/>
      <c r="K21" s="4800">
        <f>SUM(L21:R21)</f>
        <v>0</v>
      </c>
      <c r="L21" s="4803"/>
      <c r="M21" s="4803"/>
      <c r="N21" s="4803"/>
      <c r="O21" s="4803"/>
      <c r="P21" s="4803"/>
      <c r="Q21" s="4803"/>
      <c r="R21" s="4784"/>
      <c r="S21" s="1632"/>
      <c r="AE21" s="1553">
        <v>34</v>
      </c>
    </row>
    <row customHeight="1" ht="35.699999999999996">
      <c r="F22" s="1628" t="s">
        <v>1191</v>
      </c>
      <c r="G22" s="1635" t="s">
        <v>1192</v>
      </c>
      <c r="H22" s="1634">
        <f>SUM(I22:J22)</f>
        <v>0</v>
      </c>
      <c r="I22" s="1633"/>
      <c r="J22" s="1623"/>
      <c r="K22" s="4800">
        <f>SUM(L22:R22)</f>
        <v>0</v>
      </c>
      <c r="L22" s="4803"/>
      <c r="M22" s="4803"/>
      <c r="N22" s="4803"/>
      <c r="O22" s="4803"/>
      <c r="P22" s="4803"/>
      <c r="Q22" s="4803"/>
      <c r="R22" s="4784"/>
      <c r="S22" s="1632"/>
      <c r="AE22" s="1553">
        <v>34</v>
      </c>
    </row>
    <row customHeight="1" ht="24">
      <c r="F23" s="1628" t="s">
        <v>1193</v>
      </c>
      <c r="G23" s="1635" t="s">
        <v>1194</v>
      </c>
      <c r="H23" s="1634">
        <f>SUM(I23:J23)</f>
        <v>0</v>
      </c>
      <c r="I23" s="1633"/>
      <c r="J23" s="1623"/>
      <c r="K23" s="4800">
        <f>SUM(L23:R23)</f>
        <v>0</v>
      </c>
      <c r="L23" s="4803"/>
      <c r="M23" s="4803"/>
      <c r="N23" s="4803"/>
      <c r="O23" s="4803"/>
      <c r="P23" s="4803"/>
      <c r="Q23" s="4803"/>
      <c r="R23" s="4784"/>
      <c r="S23" s="1632"/>
      <c r="AE23" s="1553">
        <v>23</v>
      </c>
    </row>
    <row customHeight="1" ht="24">
      <c r="F24" s="1628" t="s">
        <v>1195</v>
      </c>
      <c r="G24" s="1635" t="s">
        <v>1196</v>
      </c>
      <c r="H24" s="1634">
        <f>SUM(I24:J24)</f>
        <v>0</v>
      </c>
      <c r="I24" s="1633"/>
      <c r="J24" s="1623"/>
      <c r="K24" s="4800">
        <f>SUM(L24:R24)</f>
        <v>0</v>
      </c>
      <c r="L24" s="4803"/>
      <c r="M24" s="4803"/>
      <c r="N24" s="4803"/>
      <c r="O24" s="4803"/>
      <c r="P24" s="4803"/>
      <c r="Q24" s="4803"/>
      <c r="R24" s="4784"/>
      <c r="S24" s="1632"/>
      <c r="AE24" s="1553">
        <v>23</v>
      </c>
    </row>
    <row customHeight="1" ht="35.699999999999996">
      <c r="F25" s="1628" t="s">
        <v>1197</v>
      </c>
      <c r="G25" s="1635" t="s">
        <v>1198</v>
      </c>
      <c r="H25" s="1634">
        <f>SUM(I25:J25)</f>
        <v>0</v>
      </c>
      <c r="I25" s="1633"/>
      <c r="J25" s="1623"/>
      <c r="K25" s="4800">
        <f>SUM(L25:R25)</f>
        <v>0</v>
      </c>
      <c r="L25" s="4803"/>
      <c r="M25" s="4803"/>
      <c r="N25" s="4803"/>
      <c r="O25" s="4803"/>
      <c r="P25" s="4803"/>
      <c r="Q25" s="4803"/>
      <c r="R25" s="4784"/>
      <c r="S25" s="1632"/>
      <c r="AE25" s="1553">
        <v>34</v>
      </c>
    </row>
    <row customHeight="1" ht="35.699999999999996">
      <c r="F26" s="1628" t="s">
        <v>1199</v>
      </c>
      <c r="G26" s="1635" t="s">
        <v>1200</v>
      </c>
      <c r="H26" s="1634">
        <f>SUM(I26:J26)</f>
        <v>0</v>
      </c>
      <c r="I26" s="1633"/>
      <c r="J26" s="1623"/>
      <c r="K26" s="4800">
        <f>SUM(L26:R26)</f>
        <v>0</v>
      </c>
      <c r="L26" s="4803"/>
      <c r="M26" s="4803"/>
      <c r="N26" s="4803"/>
      <c r="O26" s="4803"/>
      <c r="P26" s="4803"/>
      <c r="Q26" s="4803"/>
      <c r="R26" s="4784"/>
      <c r="S26" s="1632"/>
      <c r="AE26" s="1553">
        <v>34</v>
      </c>
    </row>
    <row customHeight="1" ht="11.549999999999999">
      <c r="F27" s="1628" t="s">
        <v>1201</v>
      </c>
      <c r="G27" s="1635" t="s">
        <v>1202</v>
      </c>
      <c r="H27" s="1634">
        <f>SUM(I27:J27)</f>
        <v>0</v>
      </c>
      <c r="I27" s="1633"/>
      <c r="J27" s="1623"/>
      <c r="K27" s="4800">
        <f>SUM(L27:R27)</f>
        <v>0</v>
      </c>
      <c r="L27" s="4803"/>
      <c r="M27" s="4803"/>
      <c r="N27" s="4803"/>
      <c r="O27" s="4803"/>
      <c r="P27" s="4803"/>
      <c r="Q27" s="4803"/>
      <c r="R27" s="4784"/>
      <c r="S27" s="1632"/>
      <c r="AE27" s="1553">
        <v>11</v>
      </c>
    </row>
    <row customHeight="1" ht="11.549999999999999">
      <c r="F28" s="1628">
        <v>2</v>
      </c>
      <c r="G28" s="1088" t="s">
        <v>1203</v>
      </c>
      <c r="H28" s="1634">
        <f>SUM(I28:J28)</f>
        <v>0</v>
      </c>
      <c r="I28" s="1634">
        <f>SUM(I29:I31)</f>
        <v>0</v>
      </c>
      <c r="J28" s="1623"/>
      <c r="K28" s="4800">
        <f>SUM(L28:R28)</f>
        <v>0</v>
      </c>
      <c r="L28" s="4800">
        <f>SUM(L29:L31)</f>
        <v>0</v>
      </c>
      <c r="M28" s="4800">
        <f>SUM(M29:M31)</f>
        <v>0</v>
      </c>
      <c r="N28" s="4800">
        <f>SUM(N29:N31)</f>
        <v>0</v>
      </c>
      <c r="O28" s="4800">
        <f>SUM(O29:O31)</f>
        <v>0</v>
      </c>
      <c r="P28" s="4800">
        <f>SUM(P29:P31)</f>
        <v>0</v>
      </c>
      <c r="Q28" s="4800">
        <f>SUM(Q29:Q31)</f>
        <v>0</v>
      </c>
      <c r="R28" s="4784"/>
      <c r="S28" s="1632"/>
      <c r="AE28" s="1553">
        <v>11</v>
      </c>
    </row>
    <row customHeight="1" ht="11.549999999999999">
      <c r="F29" s="1628" t="s">
        <v>704</v>
      </c>
      <c r="G29" s="1635" t="s">
        <v>1204</v>
      </c>
      <c r="H29" s="1634">
        <f>SUM(I29:J29)</f>
        <v>0</v>
      </c>
      <c r="I29" s="1633"/>
      <c r="J29" s="1623"/>
      <c r="K29" s="4800">
        <f>SUM(L29:R29)</f>
        <v>0</v>
      </c>
      <c r="L29" s="4803"/>
      <c r="M29" s="4803"/>
      <c r="N29" s="4803"/>
      <c r="O29" s="4803"/>
      <c r="P29" s="4803"/>
      <c r="Q29" s="4803"/>
      <c r="R29" s="4784"/>
      <c r="S29" s="1632"/>
      <c r="AE29" s="1553">
        <v>11</v>
      </c>
    </row>
    <row customHeight="1" ht="11.549999999999999">
      <c r="F30" s="1628" t="s">
        <v>302</v>
      </c>
      <c r="G30" s="1635" t="s">
        <v>1205</v>
      </c>
      <c r="H30" s="1634">
        <f>SUM(I30:J30)</f>
        <v>0</v>
      </c>
      <c r="I30" s="1633"/>
      <c r="J30" s="1623"/>
      <c r="K30" s="4800">
        <f>SUM(L30:R30)</f>
        <v>0</v>
      </c>
      <c r="L30" s="4803"/>
      <c r="M30" s="4803"/>
      <c r="N30" s="4803"/>
      <c r="O30" s="4803"/>
      <c r="P30" s="4803"/>
      <c r="Q30" s="4803"/>
      <c r="R30" s="4784"/>
      <c r="S30" s="1632"/>
      <c r="AE30" s="1553">
        <v>11</v>
      </c>
    </row>
    <row customHeight="1" ht="11.549999999999999">
      <c r="F31" s="1628" t="s">
        <v>305</v>
      </c>
      <c r="G31" s="1635" t="s">
        <v>1206</v>
      </c>
      <c r="H31" s="1634">
        <f>SUM(I31:J31)</f>
        <v>0</v>
      </c>
      <c r="I31" s="1633"/>
      <c r="J31" s="1623"/>
      <c r="K31" s="4800">
        <f>SUM(L31:R31)</f>
        <v>0</v>
      </c>
      <c r="L31" s="4803"/>
      <c r="M31" s="4803"/>
      <c r="N31" s="4803"/>
      <c r="O31" s="4803"/>
      <c r="P31" s="4803"/>
      <c r="Q31" s="4803"/>
      <c r="R31" s="4784"/>
      <c r="S31" s="1632"/>
      <c r="AE31" s="1553">
        <v>11</v>
      </c>
    </row>
    <row customHeight="1" ht="11.549999999999999">
      <c r="F32" s="1628">
        <v>3</v>
      </c>
      <c r="G32" s="1088" t="s">
        <v>1207</v>
      </c>
      <c r="H32" s="1634">
        <f>SUM(I32:J32)</f>
        <v>0</v>
      </c>
      <c r="I32" s="1634">
        <f>SUM(I33:I34)</f>
        <v>0</v>
      </c>
      <c r="J32" s="1623"/>
      <c r="K32" s="4800">
        <f>SUM(L32:R32)</f>
        <v>0</v>
      </c>
      <c r="L32" s="4800">
        <f>SUM(L33:L34)</f>
        <v>0</v>
      </c>
      <c r="M32" s="4800">
        <f>SUM(M33:M34)</f>
        <v>0</v>
      </c>
      <c r="N32" s="4800">
        <f>SUM(N33:N34)</f>
        <v>0</v>
      </c>
      <c r="O32" s="4800">
        <f>SUM(O33:O34)</f>
        <v>0</v>
      </c>
      <c r="P32" s="4800">
        <f>SUM(P33:P34)</f>
        <v>0</v>
      </c>
      <c r="Q32" s="4800">
        <f>SUM(Q33:Q34)</f>
        <v>0</v>
      </c>
      <c r="R32" s="4784"/>
      <c r="S32" s="1632"/>
      <c r="AE32" s="1553">
        <v>11</v>
      </c>
    </row>
    <row customHeight="1" ht="48.29999999999999">
      <c r="F33" s="1628" t="s">
        <v>319</v>
      </c>
      <c r="G33" s="1635" t="s">
        <v>1208</v>
      </c>
      <c r="H33" s="1634">
        <f>SUM(I33:J33)</f>
        <v>0</v>
      </c>
      <c r="I33" s="1633"/>
      <c r="J33" s="1623"/>
      <c r="K33" s="4800">
        <f>SUM(L33:R33)</f>
        <v>0</v>
      </c>
      <c r="L33" s="4803"/>
      <c r="M33" s="4803"/>
      <c r="N33" s="4803"/>
      <c r="O33" s="4803"/>
      <c r="P33" s="4803"/>
      <c r="Q33" s="4803"/>
      <c r="R33" s="4784"/>
      <c r="S33" s="1632"/>
      <c r="AE33" s="1553">
        <v>46</v>
      </c>
    </row>
    <row customHeight="1" ht="11.549999999999999">
      <c r="F34" s="1628" t="s">
        <v>327</v>
      </c>
      <c r="G34" s="1635" t="s">
        <v>1209</v>
      </c>
      <c r="H34" s="1634">
        <f>SUM(I34:J34)</f>
        <v>0</v>
      </c>
      <c r="I34" s="1633"/>
      <c r="J34" s="1623"/>
      <c r="K34" s="4800">
        <f>SUM(L34:R34)</f>
        <v>0</v>
      </c>
      <c r="L34" s="4803"/>
      <c r="M34" s="4803"/>
      <c r="N34" s="4803"/>
      <c r="O34" s="4803"/>
      <c r="P34" s="4803"/>
      <c r="Q34" s="4803"/>
      <c r="R34" s="4784"/>
      <c r="S34" s="1632"/>
      <c r="AE34" s="1553">
        <v>11</v>
      </c>
    </row>
    <row customHeight="1" ht="11.549999999999999">
      <c r="F35" s="1628">
        <v>4</v>
      </c>
      <c r="G35" s="1088" t="s">
        <v>1210</v>
      </c>
      <c r="H35" s="1634">
        <f>SUM(I35:J35)</f>
        <v>0</v>
      </c>
      <c r="I35" s="1633"/>
      <c r="J35" s="1623"/>
      <c r="K35" s="4800">
        <f>SUM(L35:R35)</f>
        <v>0</v>
      </c>
      <c r="L35" s="4803"/>
      <c r="M35" s="4803"/>
      <c r="N35" s="4803"/>
      <c r="O35" s="4803"/>
      <c r="P35" s="4803"/>
      <c r="Q35" s="4803"/>
      <c r="R35" s="4784"/>
      <c r="S35" s="1632"/>
      <c r="AE35" s="1553">
        <v>11</v>
      </c>
    </row>
    <row customHeight="1" ht="11.549999999999999">
      <c r="F36" s="1628"/>
      <c r="G36" s="1091" t="s">
        <v>1211</v>
      </c>
      <c r="H36" s="1634">
        <f>SUM(I36:J36)</f>
        <v>0</v>
      </c>
      <c r="I36" s="1634">
        <f>SUM(I15,I28,I32,I35)</f>
        <v>0</v>
      </c>
      <c r="J36" s="1623"/>
      <c r="K36" s="4800">
        <f>SUM(L36:R36)</f>
        <v>0</v>
      </c>
      <c r="L36" s="4800">
        <f>SUM(L15,L28,L32,L35)</f>
        <v>0</v>
      </c>
      <c r="M36" s="4800">
        <f>SUM(M15,M28,M32,M35)</f>
        <v>0</v>
      </c>
      <c r="N36" s="4800">
        <f>SUM(N15,N28,N32,N35)</f>
        <v>0</v>
      </c>
      <c r="O36" s="4800">
        <f>SUM(O15,O28,O32,O35)</f>
        <v>0</v>
      </c>
      <c r="P36" s="4800">
        <f>SUM(P15,P28,P32,P35)</f>
        <v>0</v>
      </c>
      <c r="Q36" s="4800">
        <f>SUM(Q15,Q28,Q32,Q35)</f>
        <v>0</v>
      </c>
      <c r="R36" s="4784"/>
      <c r="S36" s="1632"/>
      <c r="AE36" s="1553">
        <v>11</v>
      </c>
    </row>
    <row customHeight="1" ht="29.25">
      <c r="F37" s="1629" t="s">
        <v>1212</v>
      </c>
      <c r="G37" s="2820" t="s">
        <v>1213</v>
      </c>
      <c r="H37" s="2820"/>
      <c r="I37" s="2820"/>
      <c r="J37" s="2820"/>
      <c r="K37" s="4806"/>
      <c r="L37" s="4806"/>
      <c r="M37" s="4806"/>
      <c r="N37" s="4806"/>
      <c r="O37" s="4806"/>
      <c r="P37" s="4806"/>
      <c r="Q37" s="4806"/>
      <c r="R37" s="4806"/>
      <c r="S37" s="1632"/>
      <c r="AE37" s="1553">
        <v>28</v>
      </c>
    </row>
    <row customHeight="1" ht="24">
      <c r="F38" s="1628" t="s">
        <v>106</v>
      </c>
      <c r="G38" s="1088" t="s">
        <v>1214</v>
      </c>
      <c r="H38" s="1634">
        <f>SUM(I38:J38)</f>
        <v>0</v>
      </c>
      <c r="I38" s="1634">
        <f>SUM(I39,I44,I47)</f>
        <v>0</v>
      </c>
      <c r="J38" s="1623"/>
      <c r="K38" s="4800">
        <f>SUM(L38:R38)</f>
        <v>0</v>
      </c>
      <c r="L38" s="4800">
        <f>SUM(L39,L44,L47)</f>
        <v>0</v>
      </c>
      <c r="M38" s="4800">
        <f>SUM(M39,M44,M47)</f>
        <v>0</v>
      </c>
      <c r="N38" s="4800">
        <f>SUM(N39,N44,N47)</f>
        <v>0</v>
      </c>
      <c r="O38" s="4800">
        <f>SUM(O39,O44,O47)</f>
        <v>0</v>
      </c>
      <c r="P38" s="4800">
        <f>SUM(P39,P44,P47)</f>
        <v>0</v>
      </c>
      <c r="Q38" s="4800">
        <f>SUM(Q39,Q44,Q47)</f>
        <v>0</v>
      </c>
      <c r="R38" s="4784"/>
      <c r="S38" s="1632"/>
      <c r="AE38" s="1553">
        <v>23</v>
      </c>
    </row>
    <row customHeight="1" ht="11.549999999999999">
      <c r="F39" s="1628" t="s">
        <v>1179</v>
      </c>
      <c r="G39" s="1635" t="s">
        <v>1178</v>
      </c>
      <c r="H39" s="1634">
        <f>SUM(I39:J39)</f>
        <v>0</v>
      </c>
      <c r="I39" s="1634">
        <f>SUM(I40:I43)</f>
        <v>0</v>
      </c>
      <c r="J39" s="1623"/>
      <c r="K39" s="4800">
        <f>SUM(L39:R39)</f>
        <v>0</v>
      </c>
      <c r="L39" s="4800">
        <f>SUM(L40:L43)</f>
        <v>0</v>
      </c>
      <c r="M39" s="4800">
        <f>SUM(M40:M43)</f>
        <v>0</v>
      </c>
      <c r="N39" s="4800">
        <f>SUM(N40:N43)</f>
        <v>0</v>
      </c>
      <c r="O39" s="4800">
        <f>SUM(O40:O43)</f>
        <v>0</v>
      </c>
      <c r="P39" s="4800">
        <f>SUM(P40:P43)</f>
        <v>0</v>
      </c>
      <c r="Q39" s="4800">
        <f>SUM(Q40:Q43)</f>
        <v>0</v>
      </c>
      <c r="R39" s="4784"/>
      <c r="S39" s="1632"/>
      <c r="AE39" s="1553">
        <v>11</v>
      </c>
    </row>
    <row customHeight="1" ht="24">
      <c r="F40" s="1628" t="s">
        <v>1215</v>
      </c>
      <c r="G40" s="1636" t="s">
        <v>1216</v>
      </c>
      <c r="H40" s="1634">
        <f>SUM(I40:J40)</f>
        <v>0</v>
      </c>
      <c r="I40" s="1633"/>
      <c r="J40" s="1623"/>
      <c r="K40" s="4800">
        <f>SUM(L40:R40)</f>
        <v>0</v>
      </c>
      <c r="L40" s="4803"/>
      <c r="M40" s="4803"/>
      <c r="N40" s="4803"/>
      <c r="O40" s="4803"/>
      <c r="P40" s="4803"/>
      <c r="Q40" s="4803"/>
      <c r="R40" s="4784"/>
      <c r="S40" s="1632"/>
      <c r="AE40" s="1553">
        <v>23</v>
      </c>
    </row>
    <row customHeight="1" ht="11.549999999999999">
      <c r="F41" s="1628" t="s">
        <v>1217</v>
      </c>
      <c r="G41" s="1636" t="s">
        <v>1218</v>
      </c>
      <c r="H41" s="1634">
        <f>SUM(I41:J41)</f>
        <v>0</v>
      </c>
      <c r="I41" s="1633"/>
      <c r="J41" s="1623"/>
      <c r="K41" s="4800">
        <f>SUM(L41:R41)</f>
        <v>0</v>
      </c>
      <c r="L41" s="4803"/>
      <c r="M41" s="4803"/>
      <c r="N41" s="4803"/>
      <c r="O41" s="4803"/>
      <c r="P41" s="4803"/>
      <c r="Q41" s="4803"/>
      <c r="R41" s="4784"/>
      <c r="S41" s="1632"/>
      <c r="AE41" s="1553">
        <v>11</v>
      </c>
    </row>
    <row customHeight="1" ht="11.549999999999999">
      <c r="F42" s="1628" t="s">
        <v>1219</v>
      </c>
      <c r="G42" s="1636" t="s">
        <v>1220</v>
      </c>
      <c r="H42" s="1634">
        <f>SUM(I42:J42)</f>
        <v>0</v>
      </c>
      <c r="I42" s="1633"/>
      <c r="J42" s="1623"/>
      <c r="K42" s="4800">
        <f>SUM(L42:R42)</f>
        <v>0</v>
      </c>
      <c r="L42" s="4803"/>
      <c r="M42" s="4803"/>
      <c r="N42" s="4803"/>
      <c r="O42" s="4803"/>
      <c r="P42" s="4803"/>
      <c r="Q42" s="4803"/>
      <c r="R42" s="4784"/>
      <c r="S42" s="1632"/>
      <c r="AE42" s="1553">
        <v>11</v>
      </c>
    </row>
    <row customHeight="1" ht="35.699999999999996">
      <c r="F43" s="1628" t="s">
        <v>1221</v>
      </c>
      <c r="G43" s="1636" t="s">
        <v>1222</v>
      </c>
      <c r="H43" s="1634">
        <f>SUM(I43:J43)</f>
        <v>0</v>
      </c>
      <c r="I43" s="1633"/>
      <c r="J43" s="1623"/>
      <c r="K43" s="4800">
        <f>SUM(L43:R43)</f>
        <v>0</v>
      </c>
      <c r="L43" s="4803"/>
      <c r="M43" s="4803"/>
      <c r="N43" s="4803"/>
      <c r="O43" s="4803"/>
      <c r="P43" s="4803"/>
      <c r="Q43" s="4803"/>
      <c r="R43" s="4784"/>
      <c r="S43" s="1632"/>
      <c r="AE43" s="1553">
        <v>34</v>
      </c>
    </row>
    <row customHeight="1" ht="11.549999999999999">
      <c r="F44" s="1628" t="s">
        <v>1181</v>
      </c>
      <c r="G44" s="1635" t="s">
        <v>1207</v>
      </c>
      <c r="H44" s="1634">
        <f>SUM(I44:J44)</f>
        <v>0</v>
      </c>
      <c r="I44" s="1634">
        <f>SUM(I45:I46)</f>
        <v>0</v>
      </c>
      <c r="J44" s="1623"/>
      <c r="K44" s="4800">
        <f>SUM(L44:R44)</f>
        <v>0</v>
      </c>
      <c r="L44" s="4800">
        <f>SUM(L45:L46)</f>
        <v>0</v>
      </c>
      <c r="M44" s="4800">
        <f>SUM(M45:M46)</f>
        <v>0</v>
      </c>
      <c r="N44" s="4800">
        <f>SUM(N45:N46)</f>
        <v>0</v>
      </c>
      <c r="O44" s="4800">
        <f>SUM(O45:O46)</f>
        <v>0</v>
      </c>
      <c r="P44" s="4800">
        <f>SUM(P45:P46)</f>
        <v>0</v>
      </c>
      <c r="Q44" s="4800">
        <f>SUM(Q45:Q46)</f>
        <v>0</v>
      </c>
      <c r="R44" s="4784"/>
      <c r="S44" s="1632"/>
      <c r="AE44" s="1553">
        <v>11</v>
      </c>
    </row>
    <row customHeight="1" ht="48.29999999999999">
      <c r="F45" s="1628" t="s">
        <v>1223</v>
      </c>
      <c r="G45" s="1636" t="s">
        <v>1208</v>
      </c>
      <c r="H45" s="1634">
        <f>SUM(I45:J45)</f>
        <v>0</v>
      </c>
      <c r="I45" s="1633"/>
      <c r="J45" s="1623"/>
      <c r="K45" s="4800">
        <f>SUM(L45:R45)</f>
        <v>0</v>
      </c>
      <c r="L45" s="4803"/>
      <c r="M45" s="4803"/>
      <c r="N45" s="4803"/>
      <c r="O45" s="4803"/>
      <c r="P45" s="4803"/>
      <c r="Q45" s="4803"/>
      <c r="R45" s="4784"/>
      <c r="S45" s="1632"/>
      <c r="AE45" s="1553">
        <v>46</v>
      </c>
    </row>
    <row customHeight="1" ht="11.549999999999999">
      <c r="F46" s="1628" t="s">
        <v>1224</v>
      </c>
      <c r="G46" s="1636" t="s">
        <v>1209</v>
      </c>
      <c r="H46" s="1634">
        <f>SUM(I46:J46)</f>
        <v>0</v>
      </c>
      <c r="I46" s="1633"/>
      <c r="J46" s="1623"/>
      <c r="K46" s="4800">
        <f>SUM(L46:R46)</f>
        <v>0</v>
      </c>
      <c r="L46" s="4803"/>
      <c r="M46" s="4803"/>
      <c r="N46" s="4803"/>
      <c r="O46" s="4803"/>
      <c r="P46" s="4803"/>
      <c r="Q46" s="4803"/>
      <c r="R46" s="4784"/>
      <c r="S46" s="1632"/>
      <c r="AE46" s="1553">
        <v>11</v>
      </c>
    </row>
    <row customHeight="1" ht="11.549999999999999">
      <c r="F47" s="1628" t="s">
        <v>1183</v>
      </c>
      <c r="G47" s="1635" t="s">
        <v>1225</v>
      </c>
      <c r="H47" s="1634">
        <f>SUM(I47:J47)</f>
        <v>0</v>
      </c>
      <c r="I47" s="1633"/>
      <c r="J47" s="1623"/>
      <c r="K47" s="4800">
        <f>SUM(L47:R47)</f>
        <v>0</v>
      </c>
      <c r="L47" s="4803"/>
      <c r="M47" s="4803"/>
      <c r="N47" s="4803"/>
      <c r="O47" s="4803"/>
      <c r="P47" s="4803"/>
      <c r="Q47" s="4803"/>
      <c r="R47" s="4784"/>
      <c r="S47" s="1632"/>
      <c r="AE47" s="1553">
        <v>11</v>
      </c>
    </row>
    <row customHeight="1" ht="24">
      <c r="F48" s="1628" t="s">
        <v>107</v>
      </c>
      <c r="G48" s="1088" t="s">
        <v>1226</v>
      </c>
      <c r="H48" s="1634">
        <f>SUM(I48:J48)</f>
        <v>0</v>
      </c>
      <c r="I48" s="1634">
        <f>SUM(I49,I54,I57)</f>
        <v>0</v>
      </c>
      <c r="J48" s="1623"/>
      <c r="K48" s="4800">
        <f>SUM(L48:R48)</f>
        <v>0</v>
      </c>
      <c r="L48" s="4800">
        <f>SUM(L49,L54,L57)</f>
        <v>0</v>
      </c>
      <c r="M48" s="4800">
        <f>SUM(M49,M54,M57)</f>
        <v>0</v>
      </c>
      <c r="N48" s="4800">
        <f>SUM(N49,N54,N57)</f>
        <v>0</v>
      </c>
      <c r="O48" s="4800">
        <f>SUM(O49,O54,O57)</f>
        <v>0</v>
      </c>
      <c r="P48" s="4800">
        <f>SUM(P49,P54,P57)</f>
        <v>0</v>
      </c>
      <c r="Q48" s="4800">
        <f>SUM(Q49,Q54,Q57)</f>
        <v>0</v>
      </c>
      <c r="R48" s="4784"/>
      <c r="S48" s="1632"/>
      <c r="AE48" s="1553">
        <v>23</v>
      </c>
    </row>
    <row customHeight="1" ht="11.549999999999999">
      <c r="F49" s="1628" t="s">
        <v>704</v>
      </c>
      <c r="G49" s="1635" t="s">
        <v>1178</v>
      </c>
      <c r="H49" s="1634">
        <f>SUM(I49:J49)</f>
        <v>0</v>
      </c>
      <c r="I49" s="1634">
        <f>SUM(I50:I53)</f>
        <v>0</v>
      </c>
      <c r="J49" s="1623"/>
      <c r="K49" s="4800">
        <f>SUM(L49:R49)</f>
        <v>0</v>
      </c>
      <c r="L49" s="4800">
        <f>SUM(L50:L53)</f>
        <v>0</v>
      </c>
      <c r="M49" s="4800">
        <f>SUM(M50:M53)</f>
        <v>0</v>
      </c>
      <c r="N49" s="4800">
        <f>SUM(N50:N53)</f>
        <v>0</v>
      </c>
      <c r="O49" s="4800">
        <f>SUM(O50:O53)</f>
        <v>0</v>
      </c>
      <c r="P49" s="4800">
        <f>SUM(P50:P53)</f>
        <v>0</v>
      </c>
      <c r="Q49" s="4800">
        <f>SUM(Q50:Q53)</f>
        <v>0</v>
      </c>
      <c r="R49" s="4784"/>
      <c r="S49" s="1632"/>
      <c r="AE49" s="1553">
        <v>11</v>
      </c>
    </row>
    <row customHeight="1" ht="24">
      <c r="F50" s="1628" t="s">
        <v>707</v>
      </c>
      <c r="G50" s="1636" t="s">
        <v>1216</v>
      </c>
      <c r="H50" s="1634">
        <f>SUM(I50:J50)</f>
        <v>0</v>
      </c>
      <c r="I50" s="1633"/>
      <c r="J50" s="1623"/>
      <c r="K50" s="4800">
        <f>SUM(L50:R50)</f>
        <v>0</v>
      </c>
      <c r="L50" s="4803"/>
      <c r="M50" s="4803"/>
      <c r="N50" s="4803"/>
      <c r="O50" s="4803"/>
      <c r="P50" s="4803"/>
      <c r="Q50" s="4803"/>
      <c r="R50" s="4784"/>
      <c r="S50" s="1632"/>
      <c r="AE50" s="1553">
        <v>23</v>
      </c>
    </row>
    <row customHeight="1" ht="11.549999999999999">
      <c r="F51" s="1628" t="s">
        <v>710</v>
      </c>
      <c r="G51" s="1636" t="s">
        <v>1218</v>
      </c>
      <c r="H51" s="1634">
        <f>SUM(I51:J51)</f>
        <v>0</v>
      </c>
      <c r="I51" s="1633"/>
      <c r="J51" s="1623"/>
      <c r="K51" s="4800">
        <f>SUM(L51:R51)</f>
        <v>0</v>
      </c>
      <c r="L51" s="4803"/>
      <c r="M51" s="4803"/>
      <c r="N51" s="4803"/>
      <c r="O51" s="4803"/>
      <c r="P51" s="4803"/>
      <c r="Q51" s="4803"/>
      <c r="R51" s="4784"/>
      <c r="S51" s="1632"/>
      <c r="AE51" s="1553">
        <v>11</v>
      </c>
    </row>
    <row customHeight="1" ht="11.549999999999999">
      <c r="F52" s="1628" t="s">
        <v>1227</v>
      </c>
      <c r="G52" s="1636" t="s">
        <v>1220</v>
      </c>
      <c r="H52" s="1634">
        <f>SUM(I52:J52)</f>
        <v>0</v>
      </c>
      <c r="I52" s="1633"/>
      <c r="J52" s="1623"/>
      <c r="K52" s="4800">
        <f>SUM(L52:R52)</f>
        <v>0</v>
      </c>
      <c r="L52" s="4803"/>
      <c r="M52" s="4803"/>
      <c r="N52" s="4803"/>
      <c r="O52" s="4803"/>
      <c r="P52" s="4803"/>
      <c r="Q52" s="4803"/>
      <c r="R52" s="4784"/>
      <c r="S52" s="1632"/>
      <c r="AE52" s="1553">
        <v>11</v>
      </c>
    </row>
    <row customHeight="1" ht="35.699999999999996">
      <c r="F53" s="1628" t="s">
        <v>1228</v>
      </c>
      <c r="G53" s="1636" t="s">
        <v>1222</v>
      </c>
      <c r="H53" s="1634">
        <f>SUM(I53:J53)</f>
        <v>0</v>
      </c>
      <c r="I53" s="1633"/>
      <c r="J53" s="1623"/>
      <c r="K53" s="4800">
        <f>SUM(L53:R53)</f>
        <v>0</v>
      </c>
      <c r="L53" s="4803"/>
      <c r="M53" s="4803"/>
      <c r="N53" s="4803"/>
      <c r="O53" s="4803"/>
      <c r="P53" s="4803"/>
      <c r="Q53" s="4803"/>
      <c r="R53" s="4784"/>
      <c r="S53" s="1632"/>
      <c r="AE53" s="1553">
        <v>34</v>
      </c>
    </row>
    <row customHeight="1" ht="11.549999999999999">
      <c r="F54" s="1628" t="s">
        <v>302</v>
      </c>
      <c r="G54" s="1635" t="s">
        <v>1207</v>
      </c>
      <c r="H54" s="1634">
        <f>SUM(I54:J54)</f>
        <v>0</v>
      </c>
      <c r="I54" s="1634">
        <f>SUM(I55:I56)</f>
        <v>0</v>
      </c>
      <c r="J54" s="1623"/>
      <c r="K54" s="4800">
        <f>SUM(L54:R54)</f>
        <v>0</v>
      </c>
      <c r="L54" s="4800">
        <f>SUM(L55:L56)</f>
        <v>0</v>
      </c>
      <c r="M54" s="4800">
        <f>SUM(M55:M56)</f>
        <v>0</v>
      </c>
      <c r="N54" s="4800">
        <f>SUM(N55:N56)</f>
        <v>0</v>
      </c>
      <c r="O54" s="4800">
        <f>SUM(O55:O56)</f>
        <v>0</v>
      </c>
      <c r="P54" s="4800">
        <f>SUM(P55:P56)</f>
        <v>0</v>
      </c>
      <c r="Q54" s="4800">
        <f>SUM(Q55:Q56)</f>
        <v>0</v>
      </c>
      <c r="R54" s="4784"/>
      <c r="S54" s="1632"/>
      <c r="AE54" s="1553">
        <v>11</v>
      </c>
    </row>
    <row customHeight="1" ht="48.29999999999999">
      <c r="F55" s="1628" t="s">
        <v>714</v>
      </c>
      <c r="G55" s="1636" t="s">
        <v>1208</v>
      </c>
      <c r="H55" s="1634">
        <f>SUM(I55:J55)</f>
        <v>0</v>
      </c>
      <c r="I55" s="1633"/>
      <c r="J55" s="1623"/>
      <c r="K55" s="4800">
        <f>SUM(L55:R55)</f>
        <v>0</v>
      </c>
      <c r="L55" s="4803"/>
      <c r="M55" s="4803"/>
      <c r="N55" s="4803"/>
      <c r="O55" s="4803"/>
      <c r="P55" s="4803"/>
      <c r="Q55" s="4803"/>
      <c r="R55" s="4784"/>
      <c r="S55" s="1632"/>
      <c r="AE55" s="1553">
        <v>46</v>
      </c>
    </row>
    <row customHeight="1" ht="11.549999999999999">
      <c r="F56" s="1628" t="s">
        <v>716</v>
      </c>
      <c r="G56" s="1636" t="s">
        <v>1209</v>
      </c>
      <c r="H56" s="1634">
        <f>SUM(I56:J56)</f>
        <v>0</v>
      </c>
      <c r="I56" s="1633"/>
      <c r="J56" s="1623"/>
      <c r="K56" s="4800">
        <f>SUM(L56:R56)</f>
        <v>0</v>
      </c>
      <c r="L56" s="4803"/>
      <c r="M56" s="4803"/>
      <c r="N56" s="4803"/>
      <c r="O56" s="4803"/>
      <c r="P56" s="4803"/>
      <c r="Q56" s="4803"/>
      <c r="R56" s="4784"/>
      <c r="S56" s="1632"/>
      <c r="AE56" s="1553">
        <v>11</v>
      </c>
    </row>
    <row customHeight="1" ht="11.549999999999999">
      <c r="F57" s="1628" t="s">
        <v>305</v>
      </c>
      <c r="G57" s="1635" t="s">
        <v>1225</v>
      </c>
      <c r="H57" s="1634">
        <f>SUM(I57:J57)</f>
        <v>0</v>
      </c>
      <c r="I57" s="1633"/>
      <c r="J57" s="1623"/>
      <c r="K57" s="4800">
        <f>SUM(L57:R57)</f>
        <v>0</v>
      </c>
      <c r="L57" s="4803"/>
      <c r="M57" s="4803"/>
      <c r="N57" s="4803"/>
      <c r="O57" s="4803"/>
      <c r="P57" s="4803"/>
      <c r="Q57" s="4803"/>
      <c r="R57" s="4784"/>
      <c r="S57" s="1632"/>
      <c r="AE57" s="1553">
        <v>11</v>
      </c>
    </row>
    <row customHeight="1" ht="11.549999999999999">
      <c r="F58" s="1628"/>
      <c r="G58" s="1637" t="s">
        <v>1211</v>
      </c>
      <c r="H58" s="1634">
        <f>SUM(I58:J58)</f>
        <v>0</v>
      </c>
      <c r="I58" s="1634">
        <f>SUM(I38,I48)</f>
        <v>0</v>
      </c>
      <c r="J58" s="1623"/>
      <c r="K58" s="4800">
        <f>SUM(L58:R58)</f>
        <v>0</v>
      </c>
      <c r="L58" s="4800">
        <f>SUM(L38,L48)</f>
        <v>0</v>
      </c>
      <c r="M58" s="4800">
        <f>SUM(M38,M48)</f>
        <v>0</v>
      </c>
      <c r="N58" s="4800">
        <f>SUM(N38,N48)</f>
        <v>0</v>
      </c>
      <c r="O58" s="4800">
        <f>SUM(O38,O48)</f>
        <v>0</v>
      </c>
      <c r="P58" s="4800">
        <f>SUM(P38,P48)</f>
        <v>0</v>
      </c>
      <c r="Q58" s="4800">
        <f>SUM(Q38,Q48)</f>
        <v>0</v>
      </c>
      <c r="R58" s="4784"/>
      <c r="S58" s="1632"/>
      <c r="AE58" s="1553">
        <v>11</v>
      </c>
    </row>
    <row customHeight="1" ht="10.5" hidden="1">
      <c r="A59" s="1564" t="s">
        <v>82</v>
      </c>
      <c r="B59" s="1564">
        <v>0</v>
      </c>
      <c r="C59" s="1564">
        <v>0</v>
      </c>
      <c r="D59" s="1558">
        <v>0</v>
      </c>
      <c r="E59" s="907">
        <v>3</v>
      </c>
      <c r="F59" s="1553">
        <v>6</v>
      </c>
      <c r="G59" s="1553">
        <v>60</v>
      </c>
      <c r="H59" s="1553">
        <v>0</v>
      </c>
      <c r="I59" s="1553">
        <v>0</v>
      </c>
      <c r="J59" s="1553">
        <v>0</v>
      </c>
      <c r="K59" s="4633">
        <v>0</v>
      </c>
      <c r="L59" s="4633">
        <v>0</v>
      </c>
      <c r="M59" s="4633">
        <v>0</v>
      </c>
      <c r="N59" s="4633">
        <v>0</v>
      </c>
      <c r="O59" s="4633">
        <v>0</v>
      </c>
      <c r="P59" s="4633">
        <v>0</v>
      </c>
      <c r="Q59" s="4633">
        <v>0</v>
      </c>
      <c r="R59" s="4633">
        <v>0</v>
      </c>
      <c r="S59" s="1553">
        <v>1</v>
      </c>
      <c r="T59" s="1553">
        <v>8</v>
      </c>
      <c r="U59" s="1553">
        <v>8</v>
      </c>
      <c r="V59" s="1553">
        <v>8</v>
      </c>
      <c r="W59" s="1553">
        <v>8</v>
      </c>
      <c r="X59" s="1553">
        <v>8</v>
      </c>
      <c r="Y59" s="1553">
        <v>8</v>
      </c>
      <c r="Z59" s="1553">
        <v>8</v>
      </c>
      <c r="AA59" s="1553">
        <v>8</v>
      </c>
      <c r="AB59" s="1553">
        <v>8</v>
      </c>
      <c r="AC59" s="1553">
        <v>8</v>
      </c>
      <c r="AD59" s="1553">
        <v>8</v>
      </c>
      <c r="AE59" s="1553">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495C5-77F5-EE84-A558-467C96716EEB}"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22141" width="4.7109375" hidden="1" customWidth="1"/>
    <col min="2" max="2" style="22147" width="4.7109375" hidden="1" customWidth="1"/>
    <col min="3" max="4" style="22141" width="4.7109375" hidden="1" customWidth="1"/>
    <col min="5" max="5" style="22141" width="3.00390625" customWidth="1"/>
    <col min="6" max="6" style="22141" width="6.00390625" customWidth="1"/>
    <col min="7" max="7" style="22141" width="18.00390625" customWidth="1"/>
    <col min="8" max="8" style="22141" width="27.00390625" customWidth="1"/>
    <col min="9" max="9" style="22141" width="47.7109375" customWidth="1"/>
    <col min="10" max="14" style="22141" width="0.8515625" hidden="1" customWidth="1"/>
    <col min="15" max="28" style="22141" width="21.7109375" customWidth="1"/>
    <col min="29" max="71" style="22141" width="0.8515625" customWidth="1"/>
    <col min="72" max="79" style="22141" width="21.7109375" hidden="1" customWidth="1"/>
    <col min="80" max="81" style="22141" width="29.140625" hidden="1" customWidth="1"/>
    <col min="82" max="89" style="22141" width="21.7109375" hidden="1" customWidth="1"/>
    <col min="90" max="102" style="22141" width="0.7109375" hidden="1" customWidth="1"/>
    <col min="103" max="114" style="22141" width="21.7109375" hidden="1" customWidth="1"/>
    <col min="115" max="178" style="22141" width="0.7109375" hidden="1" customWidth="1"/>
    <col min="179" max="179" style="22141" width="0.140625" customWidth="1"/>
    <col min="180" max="184" style="22141" width="8.00390625" customWidth="1"/>
    <col min="185" max="185" style="22141" width="9.140625" hidden="1"/>
  </cols>
  <sheetData>
    <row s="21875" customFormat="1" customHeight="1" ht="12" hidden="1">
      <c r="B1" s="1321"/>
      <c r="C1" s="1322"/>
      <c r="D1" s="1322"/>
      <c r="GC1" s="1320" t="s">
        <v>14</v>
      </c>
    </row>
    <row s="21875"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1875"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1885"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1890" customFormat="1" customHeight="1" ht="18.75">
      <c r="B6" s="1341"/>
      <c r="E6" s="1343"/>
      <c r="F6" s="2612" t="str">
        <f>IF(org=0,"Не определено",org)</f>
        <v>АО "ДГК"</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1894"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1894" customFormat="1" customHeight="1" ht="11.25" hidden="1">
      <c r="B8" s="1332"/>
      <c r="F8" s="1454"/>
      <c r="G8" s="1161"/>
      <c r="H8" s="758"/>
      <c r="I8" s="758"/>
      <c r="J8" s="758"/>
      <c r="K8" s="758"/>
      <c r="L8" s="758"/>
      <c r="M8" s="1454"/>
      <c r="N8" s="1454"/>
      <c r="O8" s="2848" t="s">
        <v>1229</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1230</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1894"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1894" customFormat="1" customHeight="1" ht="11.549999999999999">
      <c r="B10" s="1332"/>
      <c r="F10" s="2827" t="s">
        <v>295</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1231</v>
      </c>
      <c r="H11" s="2835" t="s">
        <v>1232</v>
      </c>
      <c r="I11" s="2835" t="s">
        <v>1233</v>
      </c>
      <c r="J11" s="2836"/>
      <c r="K11" s="2836"/>
      <c r="L11" s="2836"/>
      <c r="M11" s="2836"/>
      <c r="N11" s="2836"/>
      <c r="O11" s="2607" t="s">
        <v>1234</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1234</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1234</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1235</v>
      </c>
      <c r="P12" s="2607"/>
      <c r="Q12" s="2607"/>
      <c r="R12" s="2607"/>
      <c r="S12" s="2607" t="s">
        <v>1236</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1237</v>
      </c>
      <c r="BU12" s="2785"/>
      <c r="BV12" s="2785"/>
      <c r="BW12" s="2831"/>
      <c r="BX12" s="2784" t="s">
        <v>1238</v>
      </c>
      <c r="BY12" s="2785"/>
      <c r="BZ12" s="2785"/>
      <c r="CA12" s="2831"/>
      <c r="CB12" s="2784" t="s">
        <v>1239</v>
      </c>
      <c r="CC12" s="2831"/>
      <c r="CD12" s="2784" t="s">
        <v>1240</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1241</v>
      </c>
      <c r="CZ12" s="2785"/>
      <c r="DA12" s="2785"/>
      <c r="DB12" s="2785"/>
      <c r="DC12" s="2785"/>
      <c r="DD12" s="2831"/>
      <c r="DE12" s="2784" t="s">
        <v>1242</v>
      </c>
      <c r="DF12" s="2831"/>
      <c r="DG12" s="2784" t="s">
        <v>1240</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1243</v>
      </c>
      <c r="P13" s="2607"/>
      <c r="Q13" s="2607"/>
      <c r="R13" s="2607"/>
      <c r="S13" s="2734" t="s">
        <v>1244</v>
      </c>
      <c r="T13" s="2786"/>
      <c r="U13" s="2525" t="s">
        <v>1245</v>
      </c>
      <c r="V13" s="2525"/>
      <c r="W13" s="2525"/>
      <c r="X13" s="2525"/>
      <c r="Y13" s="2525" t="s">
        <v>1246</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1247</v>
      </c>
      <c r="BU13" s="2786"/>
      <c r="BV13" s="2734" t="s">
        <v>1248</v>
      </c>
      <c r="BW13" s="2786"/>
      <c r="BX13" s="2734" t="s">
        <v>1249</v>
      </c>
      <c r="BY13" s="2786"/>
      <c r="BZ13" s="2734" t="s">
        <v>1250</v>
      </c>
      <c r="CA13" s="2786"/>
      <c r="CB13" s="2734" t="s">
        <v>1251</v>
      </c>
      <c r="CC13" s="2786"/>
      <c r="CD13" s="2734" t="s">
        <v>1252</v>
      </c>
      <c r="CE13" s="2786"/>
      <c r="CF13" s="2734" t="s">
        <v>1253</v>
      </c>
      <c r="CG13" s="2786"/>
      <c r="CH13" s="2784" t="s">
        <v>1254</v>
      </c>
      <c r="CI13" s="2785"/>
      <c r="CJ13" s="2785"/>
      <c r="CK13" s="2831"/>
      <c r="CL13" s="2834"/>
      <c r="CM13" s="2832"/>
      <c r="CN13" s="2832"/>
      <c r="CO13" s="2832"/>
      <c r="CP13" s="2832"/>
      <c r="CQ13" s="2832"/>
      <c r="CR13" s="2832"/>
      <c r="CS13" s="2832"/>
      <c r="CT13" s="2832"/>
      <c r="CU13" s="2832"/>
      <c r="CV13" s="2832"/>
      <c r="CW13" s="2832"/>
      <c r="CX13" s="2851"/>
      <c r="CY13" s="2734" t="s">
        <v>1255</v>
      </c>
      <c r="CZ13" s="2786"/>
      <c r="DA13" s="2734" t="s">
        <v>1256</v>
      </c>
      <c r="DB13" s="2786"/>
      <c r="DC13" s="2734" t="s">
        <v>1257</v>
      </c>
      <c r="DD13" s="2786"/>
      <c r="DE13" s="2734" t="s">
        <v>1258</v>
      </c>
      <c r="DF13" s="2786"/>
      <c r="DG13" s="2784" t="s">
        <v>1259</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1260</v>
      </c>
      <c r="P14" s="2786"/>
      <c r="Q14" s="2734" t="s">
        <v>1261</v>
      </c>
      <c r="R14" s="2786"/>
      <c r="S14" s="2735"/>
      <c r="T14" s="2611"/>
      <c r="U14" s="2734" t="s">
        <v>831</v>
      </c>
      <c r="V14" s="2786"/>
      <c r="W14" s="2734" t="s">
        <v>834</v>
      </c>
      <c r="X14" s="2786"/>
      <c r="Y14" s="2734" t="s">
        <v>831</v>
      </c>
      <c r="Z14" s="2786"/>
      <c r="AA14" s="2734" t="s">
        <v>841</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1262</v>
      </c>
      <c r="CI14" s="2786"/>
      <c r="CJ14" s="2734" t="s">
        <v>1263</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1264</v>
      </c>
      <c r="DH14" s="2786"/>
      <c r="DI14" s="2734" t="s">
        <v>1265</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821</v>
      </c>
      <c r="P16" s="2831"/>
      <c r="Q16" s="2784" t="s">
        <v>823</v>
      </c>
      <c r="R16" s="2831"/>
      <c r="S16" s="2784" t="s">
        <v>827</v>
      </c>
      <c r="T16" s="2831"/>
      <c r="U16" s="2784" t="s">
        <v>832</v>
      </c>
      <c r="V16" s="2831"/>
      <c r="W16" s="2784" t="s">
        <v>835</v>
      </c>
      <c r="X16" s="2831"/>
      <c r="Y16" s="2784" t="s">
        <v>839</v>
      </c>
      <c r="Z16" s="2831"/>
      <c r="AA16" s="2784" t="s">
        <v>842</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553</v>
      </c>
      <c r="BU16" s="2831"/>
      <c r="BV16" s="2784" t="s">
        <v>553</v>
      </c>
      <c r="BW16" s="2831"/>
      <c r="BX16" s="2784" t="s">
        <v>553</v>
      </c>
      <c r="BY16" s="2831"/>
      <c r="BZ16" s="2784" t="s">
        <v>553</v>
      </c>
      <c r="CA16" s="2831"/>
      <c r="CB16" s="2784" t="s">
        <v>1266</v>
      </c>
      <c r="CC16" s="2831"/>
      <c r="CD16" s="2784" t="s">
        <v>553</v>
      </c>
      <c r="CE16" s="2831"/>
      <c r="CF16" s="2784" t="s">
        <v>1267</v>
      </c>
      <c r="CG16" s="2831"/>
      <c r="CH16" s="2784" t="s">
        <v>1268</v>
      </c>
      <c r="CI16" s="2831"/>
      <c r="CJ16" s="2784" t="s">
        <v>1268</v>
      </c>
      <c r="CK16" s="2831"/>
      <c r="CL16" s="2834"/>
      <c r="CM16" s="2832"/>
      <c r="CN16" s="2832"/>
      <c r="CO16" s="2832"/>
      <c r="CP16" s="2832"/>
      <c r="CQ16" s="2832"/>
      <c r="CR16" s="2832"/>
      <c r="CS16" s="2832"/>
      <c r="CT16" s="2832"/>
      <c r="CU16" s="2832"/>
      <c r="CV16" s="2832"/>
      <c r="CW16" s="2832"/>
      <c r="CX16" s="2851"/>
      <c r="CY16" s="2734" t="s">
        <v>553</v>
      </c>
      <c r="CZ16" s="2786"/>
      <c r="DA16" s="2734" t="s">
        <v>553</v>
      </c>
      <c r="DB16" s="2786"/>
      <c r="DC16" s="2734" t="s">
        <v>553</v>
      </c>
      <c r="DD16" s="2786"/>
      <c r="DE16" s="2784" t="s">
        <v>1266</v>
      </c>
      <c r="DF16" s="2831"/>
      <c r="DG16" s="2784" t="s">
        <v>1269</v>
      </c>
      <c r="DH16" s="2831"/>
      <c r="DI16" s="2784" t="s">
        <v>1269</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1270</v>
      </c>
      <c r="P17" s="1589" t="s">
        <v>1271</v>
      </c>
      <c r="Q17" s="1589" t="s">
        <v>1270</v>
      </c>
      <c r="R17" s="1589" t="s">
        <v>1271</v>
      </c>
      <c r="S17" s="1589" t="s">
        <v>1270</v>
      </c>
      <c r="T17" s="1589" t="s">
        <v>1271</v>
      </c>
      <c r="U17" s="1589" t="s">
        <v>1270</v>
      </c>
      <c r="V17" s="1589" t="s">
        <v>1271</v>
      </c>
      <c r="W17" s="1589" t="s">
        <v>1270</v>
      </c>
      <c r="X17" s="1589" t="s">
        <v>1271</v>
      </c>
      <c r="Y17" s="1589" t="s">
        <v>1270</v>
      </c>
      <c r="Z17" s="1589" t="s">
        <v>1271</v>
      </c>
      <c r="AA17" s="1589" t="s">
        <v>1270</v>
      </c>
      <c r="AB17" s="1589" t="s">
        <v>1271</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1270</v>
      </c>
      <c r="BU17" s="1589" t="s">
        <v>1271</v>
      </c>
      <c r="BV17" s="1589" t="s">
        <v>1270</v>
      </c>
      <c r="BW17" s="1589" t="s">
        <v>1271</v>
      </c>
      <c r="BX17" s="1589" t="s">
        <v>1270</v>
      </c>
      <c r="BY17" s="1589" t="s">
        <v>1271</v>
      </c>
      <c r="BZ17" s="1589" t="s">
        <v>1270</v>
      </c>
      <c r="CA17" s="1589" t="s">
        <v>1271</v>
      </c>
      <c r="CB17" s="1589" t="s">
        <v>1270</v>
      </c>
      <c r="CC17" s="1589" t="s">
        <v>1271</v>
      </c>
      <c r="CD17" s="1589" t="s">
        <v>1270</v>
      </c>
      <c r="CE17" s="1589" t="s">
        <v>1271</v>
      </c>
      <c r="CF17" s="1589" t="s">
        <v>1270</v>
      </c>
      <c r="CG17" s="1589" t="s">
        <v>1271</v>
      </c>
      <c r="CH17" s="1589" t="s">
        <v>1270</v>
      </c>
      <c r="CI17" s="1589" t="s">
        <v>1271</v>
      </c>
      <c r="CJ17" s="1589" t="s">
        <v>1270</v>
      </c>
      <c r="CK17" s="1589" t="s">
        <v>1271</v>
      </c>
      <c r="CL17" s="2834"/>
      <c r="CM17" s="2832"/>
      <c r="CN17" s="2832"/>
      <c r="CO17" s="2832"/>
      <c r="CP17" s="2832"/>
      <c r="CQ17" s="2832"/>
      <c r="CR17" s="2832"/>
      <c r="CS17" s="2832"/>
      <c r="CT17" s="2832"/>
      <c r="CU17" s="2832"/>
      <c r="CV17" s="2832"/>
      <c r="CW17" s="2832"/>
      <c r="CX17" s="2851"/>
      <c r="CY17" s="1589" t="s">
        <v>1270</v>
      </c>
      <c r="CZ17" s="1589" t="s">
        <v>1271</v>
      </c>
      <c r="DA17" s="1589" t="s">
        <v>1270</v>
      </c>
      <c r="DB17" s="1589" t="s">
        <v>1271</v>
      </c>
      <c r="DC17" s="1589" t="s">
        <v>1270</v>
      </c>
      <c r="DD17" s="1589" t="s">
        <v>1271</v>
      </c>
      <c r="DE17" s="1589" t="s">
        <v>1270</v>
      </c>
      <c r="DF17" s="1589" t="s">
        <v>1271</v>
      </c>
      <c r="DG17" s="1589" t="s">
        <v>1270</v>
      </c>
      <c r="DH17" s="1589" t="s">
        <v>1271</v>
      </c>
      <c r="DI17" s="1589" t="s">
        <v>1270</v>
      </c>
      <c r="DJ17" s="1589" t="s">
        <v>1271</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1875"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1875"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1875" customFormat="1" customHeight="1" ht="11.25" hidden="1">
      <c r="B20" s="1338"/>
      <c r="D20" s="1322"/>
      <c r="E20" s="1337"/>
      <c r="F20" s="1595" t="s">
        <v>371</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1943" customFormat="1" customHeight="1" ht="21">
      <c r="A21" s="4873" t="s">
        <v>989</v>
      </c>
      <c r="B21" s="4874"/>
      <c r="C21" s="4875"/>
      <c r="D21" s="4875"/>
      <c r="E21" s="4876" t="s">
        <v>22</v>
      </c>
      <c r="F21" s="4877"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(23.12.2024-31.01.2029)</v>
      </c>
      <c r="G21" s="4878"/>
      <c r="H21" s="4879"/>
      <c r="I21" s="4879"/>
      <c r="J21" s="4879"/>
      <c r="K21" s="4879"/>
      <c r="L21" s="4879"/>
      <c r="M21" s="4879"/>
      <c r="N21" s="4879"/>
      <c r="O21" s="4878"/>
      <c r="P21" s="4878"/>
      <c r="Q21" s="4878"/>
      <c r="R21" s="4878"/>
      <c r="S21" s="4878"/>
      <c r="T21" s="4878"/>
      <c r="U21" s="4880"/>
      <c r="V21" s="4880"/>
      <c r="W21" s="4880"/>
      <c r="X21" s="4880"/>
      <c r="Y21" s="4880"/>
      <c r="Z21" s="4880"/>
      <c r="AA21" s="4880"/>
      <c r="AB21" s="4878"/>
      <c r="AC21" s="4879"/>
      <c r="AD21" s="4879"/>
      <c r="AE21" s="4879"/>
      <c r="AF21" s="4879"/>
      <c r="AG21" s="4879"/>
      <c r="AH21" s="4879"/>
      <c r="AI21" s="4879"/>
      <c r="AJ21" s="4879"/>
      <c r="AK21" s="4879"/>
      <c r="AL21" s="4879"/>
      <c r="AM21" s="4879"/>
      <c r="AN21" s="4879"/>
      <c r="AO21" s="4879"/>
      <c r="AP21" s="4879"/>
      <c r="AQ21" s="4879"/>
      <c r="AR21" s="4879"/>
      <c r="AS21" s="4879"/>
      <c r="AT21" s="4879"/>
      <c r="AU21" s="4879"/>
      <c r="AV21" s="4879"/>
      <c r="AW21" s="4879"/>
      <c r="AX21" s="4879"/>
      <c r="AY21" s="4879"/>
      <c r="AZ21" s="4879"/>
      <c r="BA21" s="4879"/>
      <c r="BB21" s="4879"/>
      <c r="BC21" s="4879"/>
      <c r="BD21" s="4879"/>
      <c r="BE21" s="4879"/>
      <c r="BF21" s="4879"/>
      <c r="BG21" s="4879"/>
      <c r="BH21" s="4879"/>
      <c r="BI21" s="4879"/>
      <c r="BJ21" s="4879"/>
      <c r="BK21" s="4879"/>
      <c r="BL21" s="4879"/>
      <c r="BM21" s="4879"/>
      <c r="BN21" s="4879"/>
      <c r="BO21" s="4879"/>
      <c r="BP21" s="4879"/>
      <c r="BQ21" s="4879"/>
      <c r="BR21" s="4879"/>
      <c r="BS21" s="4879"/>
      <c r="BT21" s="4879"/>
      <c r="BU21" s="4879"/>
      <c r="BV21" s="4879"/>
      <c r="BW21" s="4879"/>
      <c r="BX21" s="4879"/>
      <c r="BY21" s="4879"/>
      <c r="BZ21" s="4879"/>
      <c r="CA21" s="4879"/>
      <c r="CB21" s="4879"/>
      <c r="CC21" s="4879"/>
      <c r="CD21" s="4879"/>
      <c r="CE21" s="4879"/>
      <c r="CF21" s="4879"/>
      <c r="CG21" s="4879"/>
      <c r="CH21" s="4879"/>
      <c r="CI21" s="4879"/>
      <c r="CJ21" s="4879"/>
      <c r="CK21" s="4879"/>
      <c r="CL21" s="4881"/>
      <c r="CM21" s="4881"/>
      <c r="CN21" s="4881"/>
      <c r="CO21" s="4881"/>
      <c r="CP21" s="4881"/>
      <c r="CQ21" s="4881"/>
      <c r="CR21" s="4881"/>
      <c r="CS21" s="4881"/>
      <c r="CT21" s="4881"/>
      <c r="CU21" s="4881"/>
      <c r="CV21" s="4881"/>
      <c r="CW21" s="4881"/>
      <c r="CX21" s="4881"/>
      <c r="CY21" s="4881"/>
      <c r="CZ21" s="4881"/>
      <c r="DA21" s="4881"/>
      <c r="DB21" s="4881"/>
      <c r="DC21" s="4881"/>
      <c r="DD21" s="4881"/>
      <c r="DE21" s="4881"/>
      <c r="DF21" s="4881"/>
      <c r="DG21" s="4881"/>
      <c r="DH21" s="4881"/>
      <c r="DI21" s="4881"/>
      <c r="DJ21" s="4881"/>
      <c r="DK21" s="4881"/>
      <c r="DL21" s="4881"/>
      <c r="DM21" s="4881"/>
      <c r="DN21" s="4881"/>
      <c r="DO21" s="4881"/>
      <c r="DP21" s="4881"/>
      <c r="DQ21" s="4881"/>
      <c r="DR21" s="4881"/>
      <c r="DS21" s="4881"/>
      <c r="DT21" s="4881"/>
      <c r="DU21" s="4881"/>
      <c r="DV21" s="4881"/>
      <c r="DW21" s="4881"/>
      <c r="DX21" s="4881"/>
      <c r="DY21" s="4881"/>
      <c r="DZ21" s="4881"/>
      <c r="EA21" s="4881"/>
      <c r="EB21" s="4881"/>
      <c r="EC21" s="4881"/>
      <c r="ED21" s="4881"/>
      <c r="EE21" s="4881"/>
      <c r="EF21" s="4881"/>
      <c r="EG21" s="4881"/>
      <c r="EH21" s="4881"/>
      <c r="EI21" s="4881"/>
      <c r="EJ21" s="4881"/>
      <c r="EK21" s="4881"/>
      <c r="EL21" s="4881"/>
      <c r="EM21" s="4881"/>
      <c r="EN21" s="4881"/>
      <c r="EO21" s="4881"/>
      <c r="EP21" s="4881"/>
      <c r="EQ21" s="4881"/>
      <c r="ER21" s="4881"/>
      <c r="ES21" s="4881"/>
      <c r="ET21" s="4881"/>
      <c r="EU21" s="4881"/>
      <c r="EV21" s="4881"/>
      <c r="EW21" s="4881"/>
      <c r="EX21" s="4881"/>
      <c r="EY21" s="4881"/>
      <c r="EZ21" s="4881"/>
      <c r="FA21" s="4881"/>
      <c r="FB21" s="4881"/>
      <c r="FC21" s="4881"/>
      <c r="FD21" s="4881"/>
      <c r="FE21" s="4881"/>
      <c r="FF21" s="4881"/>
      <c r="FG21" s="4881"/>
      <c r="FH21" s="4881"/>
      <c r="FI21" s="4881"/>
      <c r="FJ21" s="4881"/>
      <c r="FK21" s="4881"/>
      <c r="FL21" s="4881"/>
      <c r="FM21" s="4881"/>
      <c r="FN21" s="4881"/>
      <c r="FO21" s="4881"/>
      <c r="FP21" s="4881"/>
      <c r="FQ21" s="4881"/>
      <c r="FR21" s="4881"/>
      <c r="FS21" s="4881"/>
      <c r="FT21" s="4881"/>
      <c r="FU21" s="4881"/>
      <c r="FV21" s="4882"/>
      <c r="FW21" s="4883"/>
      <c r="FX21" s="4884"/>
      <c r="FY21" s="4875"/>
      <c r="FZ21" s="4875"/>
      <c r="GA21" s="4875"/>
      <c r="GB21" s="4875"/>
    </row>
    <row s="21956" customFormat="1" customHeight="1" ht="66">
      <c r="A22" s="4875" t="s">
        <v>989</v>
      </c>
      <c r="B22" s="4874"/>
      <c r="C22" s="4875"/>
      <c r="D22" s="4875"/>
      <c r="E22" s="4885"/>
      <c r="F22" s="4886">
        <v>1</v>
      </c>
      <c r="G22" s="4887" t="s">
        <v>981</v>
      </c>
      <c r="H22" s="3153" t="s">
        <v>1272</v>
      </c>
      <c r="I22" s="4888" t="s">
        <v>1273</v>
      </c>
      <c r="J22" s="4889"/>
      <c r="K22" s="4889"/>
      <c r="L22" s="4889"/>
      <c r="M22" s="4889"/>
      <c r="N22" s="4889"/>
      <c r="O22" s="4890"/>
      <c r="P22" s="4890"/>
      <c r="Q22" s="4890"/>
      <c r="R22" s="4890"/>
      <c r="S22" s="4890">
        <v>150.64</v>
      </c>
      <c r="T22" s="4890"/>
      <c r="U22" s="4890">
        <v>4.79</v>
      </c>
      <c r="V22" s="4890"/>
      <c r="W22" s="4890">
        <v>20.15</v>
      </c>
      <c r="X22" s="4890"/>
      <c r="Y22" s="4890">
        <v>341138.78</v>
      </c>
      <c r="Z22" s="4890"/>
      <c r="AA22" s="4890">
        <v>1414849.44</v>
      </c>
      <c r="AB22" s="4890"/>
      <c r="AC22" s="4889"/>
      <c r="AD22" s="4889"/>
      <c r="AE22" s="4889"/>
      <c r="AF22" s="4889"/>
      <c r="AG22" s="4889"/>
      <c r="AH22" s="4889"/>
      <c r="AI22" s="4889"/>
      <c r="AJ22" s="4889"/>
      <c r="AK22" s="4889"/>
      <c r="AL22" s="4889"/>
      <c r="AM22" s="4889"/>
      <c r="AN22" s="4889"/>
      <c r="AO22" s="4889"/>
      <c r="AP22" s="4889"/>
      <c r="AQ22" s="4889"/>
      <c r="AR22" s="4889"/>
      <c r="AS22" s="4889"/>
      <c r="AT22" s="4889"/>
      <c r="AU22" s="4889"/>
      <c r="AV22" s="4889"/>
      <c r="AW22" s="4889"/>
      <c r="AX22" s="4889"/>
      <c r="AY22" s="4889"/>
      <c r="AZ22" s="4889"/>
      <c r="BA22" s="4889"/>
      <c r="BB22" s="4889"/>
      <c r="BC22" s="4889"/>
      <c r="BD22" s="4889"/>
      <c r="BE22" s="4889"/>
      <c r="BF22" s="4889"/>
      <c r="BG22" s="4889"/>
      <c r="BH22" s="4889"/>
      <c r="BI22" s="4889"/>
      <c r="BJ22" s="4889"/>
      <c r="BK22" s="4889"/>
      <c r="BL22" s="4889"/>
      <c r="BM22" s="4889"/>
      <c r="BN22" s="4889"/>
      <c r="BO22" s="4889"/>
      <c r="BP22" s="4889"/>
      <c r="BQ22" s="4889"/>
      <c r="BR22" s="4889"/>
      <c r="BS22" s="4889"/>
      <c r="BT22" s="4890"/>
      <c r="BU22" s="4890"/>
      <c r="BV22" s="4890"/>
      <c r="BW22" s="4890"/>
      <c r="BX22" s="4890"/>
      <c r="BY22" s="4890"/>
      <c r="BZ22" s="4890"/>
      <c r="CA22" s="4890"/>
      <c r="CB22" s="4890"/>
      <c r="CC22" s="4890"/>
      <c r="CD22" s="4890"/>
      <c r="CE22" s="4890"/>
      <c r="CF22" s="4890"/>
      <c r="CG22" s="4890"/>
      <c r="CH22" s="4890"/>
      <c r="CI22" s="4890"/>
      <c r="CJ22" s="4890"/>
      <c r="CK22" s="4890"/>
      <c r="CL22" s="4889"/>
      <c r="CM22" s="4889"/>
      <c r="CN22" s="4889"/>
      <c r="CO22" s="4889"/>
      <c r="CP22" s="4889"/>
      <c r="CQ22" s="4889"/>
      <c r="CR22" s="4889"/>
      <c r="CS22" s="4889"/>
      <c r="CT22" s="4889"/>
      <c r="CU22" s="4889"/>
      <c r="CV22" s="4889"/>
      <c r="CW22" s="4889"/>
      <c r="CX22" s="4889"/>
      <c r="CY22" s="4890"/>
      <c r="CZ22" s="4890"/>
      <c r="DA22" s="4890"/>
      <c r="DB22" s="4890"/>
      <c r="DC22" s="4890"/>
      <c r="DD22" s="4890"/>
      <c r="DE22" s="4890"/>
      <c r="DF22" s="4890"/>
      <c r="DG22" s="4890"/>
      <c r="DH22" s="4890"/>
      <c r="DI22" s="4890"/>
      <c r="DJ22" s="4890"/>
      <c r="DK22" s="4889"/>
      <c r="DL22" s="4889"/>
      <c r="DM22" s="4889"/>
      <c r="DN22" s="4889"/>
      <c r="DO22" s="4889"/>
      <c r="DP22" s="4889"/>
      <c r="DQ22" s="4889"/>
      <c r="DR22" s="4889"/>
      <c r="DS22" s="4889"/>
      <c r="DT22" s="4889"/>
      <c r="DU22" s="4889"/>
      <c r="DV22" s="4889"/>
      <c r="DW22" s="4889"/>
      <c r="DX22" s="4889"/>
      <c r="DY22" s="4889"/>
      <c r="DZ22" s="4889"/>
      <c r="EA22" s="4889"/>
      <c r="EB22" s="4889"/>
      <c r="EC22" s="4889"/>
      <c r="ED22" s="4889"/>
      <c r="EE22" s="4889"/>
      <c r="EF22" s="4889"/>
      <c r="EG22" s="4889"/>
      <c r="EH22" s="4889"/>
      <c r="EI22" s="4889"/>
      <c r="EJ22" s="4889"/>
      <c r="EK22" s="4889"/>
      <c r="EL22" s="4889"/>
      <c r="EM22" s="4889"/>
      <c r="EN22" s="4889"/>
      <c r="EO22" s="4889"/>
      <c r="EP22" s="4889"/>
      <c r="EQ22" s="4889"/>
      <c r="ER22" s="4889"/>
      <c r="ES22" s="4889"/>
      <c r="ET22" s="4889"/>
      <c r="EU22" s="4889"/>
      <c r="EV22" s="4889"/>
      <c r="EW22" s="4889"/>
      <c r="EX22" s="4889"/>
      <c r="EY22" s="4889"/>
      <c r="EZ22" s="4889"/>
      <c r="FA22" s="4889"/>
      <c r="FB22" s="4889"/>
      <c r="FC22" s="4889"/>
      <c r="FD22" s="4889"/>
      <c r="FE22" s="4889"/>
      <c r="FF22" s="4889"/>
      <c r="FG22" s="4889"/>
      <c r="FH22" s="4889"/>
      <c r="FI22" s="4889"/>
      <c r="FJ22" s="4889"/>
      <c r="FK22" s="4889"/>
      <c r="FL22" s="4889"/>
      <c r="FM22" s="4889"/>
      <c r="FN22" s="4889"/>
      <c r="FO22" s="4889"/>
      <c r="FP22" s="4889"/>
      <c r="FQ22" s="4889"/>
      <c r="FR22" s="4889"/>
      <c r="FS22" s="4889"/>
      <c r="FT22" s="4889"/>
      <c r="FU22" s="4889"/>
      <c r="FV22" s="4889"/>
      <c r="FW22" s="4889"/>
      <c r="FX22" s="4884"/>
      <c r="FY22" s="4875"/>
      <c r="FZ22" s="4875"/>
      <c r="GA22" s="4875"/>
      <c r="GB22" s="4875"/>
    </row>
    <row s="21956" customFormat="1" customHeight="1" ht="12">
      <c r="A23" s="4875" t="s">
        <v>989</v>
      </c>
      <c r="B23" s="4874"/>
      <c r="C23" s="4875"/>
      <c r="D23" s="4875"/>
      <c r="E23" s="4875"/>
      <c r="F23" s="4891"/>
      <c r="G23" s="4892" t="s">
        <v>1274</v>
      </c>
      <c r="H23" s="4893"/>
      <c r="I23" s="4894"/>
      <c r="J23" s="4895"/>
      <c r="K23" s="4896"/>
      <c r="L23" s="4897"/>
      <c r="M23" s="4898"/>
      <c r="N23" s="4899"/>
      <c r="O23" s="4900"/>
      <c r="P23" s="4901"/>
      <c r="Q23" s="4902"/>
      <c r="R23" s="4903"/>
      <c r="S23" s="4904"/>
      <c r="T23" s="4905"/>
      <c r="U23" s="4906"/>
      <c r="V23" s="4907"/>
      <c r="W23" s="4908"/>
      <c r="X23" s="4909"/>
      <c r="Y23" s="4910"/>
      <c r="Z23" s="4911"/>
      <c r="AA23" s="4912"/>
      <c r="AB23" s="4913"/>
      <c r="AC23" s="4914"/>
      <c r="AD23" s="4915"/>
      <c r="AE23" s="4916"/>
      <c r="AF23" s="4917"/>
      <c r="AG23" s="4918"/>
      <c r="AH23" s="4919"/>
      <c r="AI23" s="4920"/>
      <c r="AJ23" s="4921"/>
      <c r="AK23" s="4922"/>
      <c r="AL23" s="4923"/>
      <c r="AM23" s="4924"/>
      <c r="AN23" s="4925"/>
      <c r="AO23" s="4926"/>
      <c r="AP23" s="4927"/>
      <c r="AQ23" s="4928"/>
      <c r="AR23" s="4929"/>
      <c r="AS23" s="4930"/>
      <c r="AT23" s="4931"/>
      <c r="AU23" s="4932"/>
      <c r="AV23" s="4933"/>
      <c r="AW23" s="4934"/>
      <c r="AX23" s="4935"/>
      <c r="AY23" s="4936"/>
      <c r="AZ23" s="4937"/>
      <c r="BA23" s="4938"/>
      <c r="BB23" s="4939"/>
      <c r="BC23" s="4940"/>
      <c r="BD23" s="4941"/>
      <c r="BE23" s="4942"/>
      <c r="BF23" s="4943"/>
      <c r="BG23" s="4944"/>
      <c r="BH23" s="4945"/>
      <c r="BI23" s="4946"/>
      <c r="BJ23" s="4947"/>
      <c r="BK23" s="4948"/>
      <c r="BL23" s="4949"/>
      <c r="BM23" s="4950"/>
      <c r="BN23" s="4951"/>
      <c r="BO23" s="4952"/>
      <c r="BP23" s="4953"/>
      <c r="BQ23" s="4954"/>
      <c r="BR23" s="4955"/>
      <c r="BS23" s="4956"/>
      <c r="BT23" s="4957"/>
      <c r="BU23" s="4958"/>
      <c r="BV23" s="4959"/>
      <c r="BW23" s="4960"/>
      <c r="BX23" s="4961"/>
      <c r="BY23" s="4962"/>
      <c r="BZ23" s="4963"/>
      <c r="CA23" s="4964"/>
      <c r="CB23" s="4965"/>
      <c r="CC23" s="4966"/>
      <c r="CD23" s="4967"/>
      <c r="CE23" s="4968"/>
      <c r="CF23" s="4969"/>
      <c r="CG23" s="4970"/>
      <c r="CH23" s="4971"/>
      <c r="CI23" s="4972"/>
      <c r="CJ23" s="4973"/>
      <c r="CK23" s="4974"/>
      <c r="CL23" s="4975"/>
      <c r="CM23" s="4976"/>
      <c r="CN23" s="4977"/>
      <c r="CO23" s="4978"/>
      <c r="CP23" s="4979"/>
      <c r="CQ23" s="4980"/>
      <c r="CR23" s="4981"/>
      <c r="CS23" s="4982"/>
      <c r="CT23" s="4983"/>
      <c r="CU23" s="4984"/>
      <c r="CV23" s="4985"/>
      <c r="CW23" s="4986"/>
      <c r="CX23" s="4987"/>
      <c r="CY23" s="4988"/>
      <c r="CZ23" s="4989"/>
      <c r="DA23" s="4990"/>
      <c r="DB23" s="4991"/>
      <c r="DC23" s="4992"/>
      <c r="DD23" s="4993"/>
      <c r="DE23" s="4994"/>
      <c r="DF23" s="4995"/>
      <c r="DG23" s="4996"/>
      <c r="DH23" s="4997"/>
      <c r="DI23" s="4998"/>
      <c r="DJ23" s="4999"/>
      <c r="DK23" s="5000"/>
      <c r="DL23" s="5001"/>
      <c r="DM23" s="5002"/>
      <c r="DN23" s="5003"/>
      <c r="DO23" s="5004"/>
      <c r="DP23" s="5005"/>
      <c r="DQ23" s="5006"/>
      <c r="DR23" s="5007"/>
      <c r="DS23" s="5008"/>
      <c r="DT23" s="5009"/>
      <c r="DU23" s="5010"/>
      <c r="DV23" s="5011"/>
      <c r="DW23" s="5012"/>
      <c r="DX23" s="5013"/>
      <c r="DY23" s="5014"/>
      <c r="DZ23" s="5015"/>
      <c r="EA23" s="5016"/>
      <c r="EB23" s="5017"/>
      <c r="EC23" s="5018"/>
      <c r="ED23" s="5019"/>
      <c r="EE23" s="5020"/>
      <c r="EF23" s="5021"/>
      <c r="EG23" s="5022"/>
      <c r="EH23" s="5023"/>
      <c r="EI23" s="5024"/>
      <c r="EJ23" s="5025"/>
      <c r="EK23" s="5026"/>
      <c r="EL23" s="5027"/>
      <c r="EM23" s="5028"/>
      <c r="EN23" s="5029"/>
      <c r="EO23" s="5030"/>
      <c r="EP23" s="5031"/>
      <c r="EQ23" s="5032"/>
      <c r="ER23" s="5033"/>
      <c r="ES23" s="5034"/>
      <c r="ET23" s="5035"/>
      <c r="EU23" s="5036"/>
      <c r="EV23" s="5037"/>
      <c r="EW23" s="5038"/>
      <c r="EX23" s="5039"/>
      <c r="EY23" s="5040"/>
      <c r="EZ23" s="5041"/>
      <c r="FA23" s="5042"/>
      <c r="FB23" s="5043"/>
      <c r="FC23" s="5044"/>
      <c r="FD23" s="5045"/>
      <c r="FE23" s="5046"/>
      <c r="FF23" s="5047"/>
      <c r="FG23" s="5048"/>
      <c r="FH23" s="5049"/>
      <c r="FI23" s="5050"/>
      <c r="FJ23" s="5051"/>
      <c r="FK23" s="5052"/>
      <c r="FL23" s="5053"/>
      <c r="FM23" s="5054"/>
      <c r="FN23" s="5055"/>
      <c r="FO23" s="5056"/>
      <c r="FP23" s="5057"/>
      <c r="FQ23" s="5058"/>
      <c r="FR23" s="5059"/>
      <c r="FS23" s="5060"/>
      <c r="FT23" s="5061"/>
      <c r="FU23" s="5062"/>
      <c r="FV23" s="5063"/>
      <c r="FW23" s="5064"/>
      <c r="FX23" s="5065"/>
      <c r="FY23" s="5066"/>
      <c r="FZ23" s="5066"/>
      <c r="GA23" s="5066"/>
      <c r="GB23" s="5066"/>
    </row>
    <row s="21875" customFormat="1" customHeight="1" ht="12.75">
      <c r="A24" s="1339"/>
      <c r="B24" s="1339"/>
      <c r="C24" s="1339"/>
      <c r="D24" s="1339"/>
      <c r="E24" s="1339"/>
      <c r="F24" s="1337"/>
      <c r="G24" s="1337"/>
      <c r="H24" s="1337"/>
      <c r="I24" s="1337"/>
      <c r="J24" s="1337"/>
      <c r="K24" s="1337"/>
      <c r="L24" s="1337"/>
      <c r="M24" s="1337"/>
      <c r="N24" s="1337"/>
      <c r="O24" s="1337"/>
      <c r="P24" s="1337"/>
      <c r="Q24" s="1337"/>
      <c r="R24" s="1337"/>
      <c r="S24" s="1340"/>
      <c r="T24" s="1340"/>
      <c r="U24" s="1337"/>
      <c r="V24" s="1337"/>
      <c r="W24" s="1337"/>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c r="AT24" s="1337"/>
      <c r="AU24" s="1337"/>
      <c r="AV24" s="1337"/>
      <c r="AW24" s="1337"/>
      <c r="AX24" s="1337"/>
      <c r="AY24" s="1337"/>
      <c r="AZ24" s="1337"/>
      <c r="BA24" s="1337"/>
      <c r="BB24" s="1337"/>
      <c r="BC24" s="1337"/>
      <c r="BD24" s="1337"/>
      <c r="BE24" s="1337"/>
      <c r="BF24" s="1337"/>
      <c r="BG24" s="1337"/>
      <c r="BH24" s="1337"/>
      <c r="BI24" s="1337"/>
      <c r="BJ24" s="1337"/>
      <c r="BK24" s="1337"/>
      <c r="BL24" s="1337"/>
      <c r="BM24" s="1337"/>
      <c r="BN24" s="1337"/>
      <c r="BO24" s="1337"/>
      <c r="BP24" s="1337"/>
      <c r="BQ24" s="1337"/>
      <c r="BR24" s="1337"/>
      <c r="BS24" s="1337"/>
      <c r="BT24" s="1337"/>
      <c r="BU24" s="1337"/>
      <c r="BV24" s="1337"/>
      <c r="BW24" s="1337"/>
      <c r="BX24" s="1337"/>
      <c r="BY24" s="1337"/>
      <c r="BZ24" s="1337"/>
      <c r="CA24" s="1337"/>
      <c r="CB24" s="1337"/>
      <c r="CC24" s="1337"/>
      <c r="CD24" s="1337"/>
      <c r="CE24" s="1337"/>
      <c r="CF24" s="1337"/>
      <c r="CG24" s="1337"/>
      <c r="CH24" s="1337"/>
      <c r="CI24" s="1337"/>
      <c r="CJ24" s="1337"/>
      <c r="CK24" s="1337"/>
      <c r="CL24" s="1337"/>
      <c r="CM24" s="1337"/>
      <c r="CN24" s="1337"/>
      <c r="CO24" s="1337"/>
      <c r="CP24" s="1337"/>
      <c r="CQ24" s="1337"/>
      <c r="CR24" s="1337"/>
      <c r="CS24" s="1337"/>
      <c r="CT24" s="1337"/>
      <c r="CU24" s="1337"/>
      <c r="CV24" s="1337"/>
      <c r="CW24" s="1337"/>
      <c r="CX24" s="1337"/>
      <c r="CY24" s="1337"/>
      <c r="CZ24" s="1337"/>
      <c r="DA24" s="1337"/>
      <c r="DB24" s="1337"/>
      <c r="DC24" s="1337"/>
      <c r="DD24" s="1337"/>
      <c r="DE24" s="1337"/>
      <c r="DF24" s="1337"/>
      <c r="DG24" s="1337"/>
      <c r="DH24" s="1337"/>
      <c r="DI24" s="1337"/>
      <c r="DJ24" s="1337"/>
      <c r="DK24" s="1337"/>
      <c r="DL24" s="1337"/>
      <c r="DM24" s="1337"/>
      <c r="DN24" s="1337"/>
      <c r="DO24" s="1337"/>
      <c r="DP24" s="1337"/>
      <c r="DQ24" s="1337"/>
      <c r="DR24" s="1337"/>
      <c r="DS24" s="1337"/>
      <c r="DT24" s="1337"/>
      <c r="DU24" s="1337"/>
      <c r="DV24" s="1337"/>
      <c r="DW24" s="1337"/>
      <c r="DX24" s="1337"/>
      <c r="DY24" s="1337"/>
      <c r="DZ24" s="1337"/>
      <c r="EA24" s="1337"/>
      <c r="EB24" s="1337"/>
      <c r="EC24" s="1337"/>
      <c r="ED24" s="1337"/>
      <c r="EE24" s="1337"/>
      <c r="EF24" s="1337"/>
      <c r="EG24" s="1337"/>
      <c r="EH24" s="1337"/>
      <c r="EI24" s="1337"/>
      <c r="EJ24" s="1337"/>
      <c r="EK24" s="1337"/>
      <c r="EL24" s="1337"/>
      <c r="EM24" s="1337"/>
      <c r="EN24" s="1337"/>
      <c r="EO24" s="1337"/>
      <c r="EP24" s="1337"/>
      <c r="EQ24" s="1337"/>
      <c r="ER24" s="1337"/>
      <c r="ES24" s="1337"/>
      <c r="ET24" s="1337"/>
      <c r="EU24" s="1337"/>
      <c r="EV24" s="1337"/>
      <c r="EW24" s="1337"/>
      <c r="EX24" s="1337"/>
      <c r="EY24" s="1337"/>
      <c r="EZ24" s="1337"/>
      <c r="FA24" s="1337"/>
      <c r="FB24" s="1337"/>
      <c r="FC24" s="1337"/>
      <c r="FD24" s="1337"/>
      <c r="FE24" s="1337"/>
      <c r="FF24" s="1337"/>
      <c r="FG24" s="1337"/>
      <c r="FH24" s="1337"/>
      <c r="FI24" s="1337"/>
      <c r="FJ24" s="1337"/>
      <c r="FK24" s="1337"/>
      <c r="FL24" s="1337"/>
      <c r="FM24" s="1337"/>
      <c r="FN24" s="1337"/>
      <c r="FO24" s="1337"/>
      <c r="FP24" s="1337"/>
      <c r="FQ24" s="1337"/>
      <c r="FR24" s="1337"/>
      <c r="FS24" s="1337"/>
      <c r="FT24" s="1337"/>
      <c r="FU24" s="1337"/>
      <c r="FV24" s="1337"/>
      <c r="FW24" s="1337"/>
      <c r="FX24" s="1339"/>
      <c r="FY24" s="1339"/>
      <c r="FZ24" s="1339"/>
      <c r="GA24" s="1339"/>
      <c r="GB24" s="1339"/>
      <c r="GC24" s="1320">
        <v>12</v>
      </c>
    </row>
    <row s="21875" customFormat="1" customHeight="1" ht="12.75">
      <c r="A25" s="1339"/>
      <c r="B25" s="1339"/>
      <c r="C25" s="1339"/>
      <c r="D25" s="1339"/>
      <c r="E25" s="1339"/>
      <c r="FX25" s="1339"/>
      <c r="FY25" s="1339"/>
      <c r="FZ25" s="1339"/>
      <c r="GA25" s="1339"/>
      <c r="GB25" s="1339"/>
      <c r="GC25" s="1320">
        <v>12</v>
      </c>
    </row>
    <row s="22141" customFormat="1" customHeight="1" ht="12.75">
      <c r="A26" s="1460"/>
      <c r="B26" s="1460"/>
      <c r="C26" s="1460"/>
      <c r="D26" s="1460"/>
      <c r="E26" s="1460"/>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2"/>
      <c r="BH26" s="1462"/>
      <c r="BI26" s="1462"/>
      <c r="BJ26" s="1462"/>
      <c r="BK26" s="1462"/>
      <c r="BL26" s="1462"/>
      <c r="BM26" s="1462"/>
      <c r="BN26" s="1462"/>
      <c r="BO26" s="1462"/>
      <c r="BP26" s="1462"/>
      <c r="BQ26" s="1462"/>
      <c r="BR26" s="1462"/>
      <c r="BS26" s="1462"/>
      <c r="BT26" s="1463"/>
      <c r="BU26" s="1463"/>
      <c r="BV26" s="1463"/>
      <c r="BW26" s="1463"/>
      <c r="BX26" s="1463"/>
      <c r="BY26" s="1463"/>
      <c r="BZ26" s="1463"/>
      <c r="CA26" s="1463"/>
      <c r="CB26" s="1463"/>
      <c r="CC26" s="1463"/>
      <c r="CD26" s="1463"/>
      <c r="CE26" s="1463"/>
      <c r="CF26" s="1463"/>
      <c r="CG26" s="1463"/>
      <c r="CH26" s="1463"/>
      <c r="CI26" s="1463"/>
      <c r="CJ26" s="1463"/>
      <c r="CK26" s="1463"/>
      <c r="CL26" s="1463"/>
      <c r="CM26" s="1463"/>
      <c r="CN26" s="1463"/>
      <c r="CO26" s="1463"/>
      <c r="CP26" s="1463"/>
      <c r="CQ26" s="1463"/>
      <c r="CR26" s="1463"/>
      <c r="CS26" s="1463"/>
      <c r="CT26" s="1463"/>
      <c r="CU26" s="1463"/>
      <c r="CV26" s="1463"/>
      <c r="CW26" s="1463"/>
      <c r="CX26" s="1463"/>
      <c r="CY26" s="1463"/>
      <c r="CZ26" s="1463"/>
      <c r="DA26" s="1463"/>
      <c r="DB26" s="1463"/>
      <c r="DC26" s="1463"/>
      <c r="DD26" s="1463"/>
      <c r="DE26" s="1463"/>
      <c r="DF26" s="1463"/>
      <c r="DG26" s="1463"/>
      <c r="DH26" s="1463"/>
      <c r="DI26" s="1463"/>
      <c r="DJ26" s="1463"/>
      <c r="DK26" s="1463"/>
      <c r="DL26" s="1463"/>
      <c r="DM26" s="1463"/>
      <c r="DN26" s="1463"/>
      <c r="DO26" s="1463"/>
      <c r="DP26" s="1463"/>
      <c r="DQ26" s="1463"/>
      <c r="DR26" s="1463"/>
      <c r="DS26" s="1463"/>
      <c r="DT26" s="1463"/>
      <c r="DU26" s="1463"/>
      <c r="DV26" s="1463"/>
      <c r="DW26" s="1463"/>
      <c r="DX26" s="1463"/>
      <c r="FX26" s="1460"/>
      <c r="FY26" s="1460"/>
      <c r="FZ26" s="1460"/>
      <c r="GA26" s="1460"/>
      <c r="GB26" s="1460"/>
      <c r="GC26" s="1461">
        <v>12</v>
      </c>
    </row>
    <row customHeight="1" ht="12.75">
      <c r="S27" s="1336"/>
      <c r="T27" s="1336"/>
      <c r="U27" s="1336"/>
      <c r="V27" s="1336"/>
      <c r="W27" s="1336"/>
      <c r="X27" s="1336"/>
      <c r="Y27" s="1336"/>
      <c r="Z27" s="1336"/>
      <c r="AA27" s="1336"/>
      <c r="AB27" s="1336"/>
      <c r="FX27" s="1336"/>
      <c r="FY27" s="1336"/>
      <c r="FZ27" s="1336"/>
      <c r="GA27" s="1336"/>
      <c r="GB27" s="1336"/>
      <c r="GC27" s="1324">
        <v>12</v>
      </c>
    </row>
    <row customHeight="1" ht="12" hidden="1">
      <c r="A28" s="1324" t="s">
        <v>82</v>
      </c>
      <c r="B28" s="1334">
        <v>0</v>
      </c>
      <c r="C28" s="1324">
        <v>0</v>
      </c>
      <c r="D28" s="1324">
        <v>0</v>
      </c>
      <c r="E28" s="1324">
        <v>3</v>
      </c>
      <c r="F28" s="1324">
        <v>6</v>
      </c>
      <c r="G28" s="1324">
        <v>18</v>
      </c>
      <c r="H28" s="1324">
        <v>27</v>
      </c>
      <c r="I28" s="1324">
        <v>18</v>
      </c>
      <c r="J28" s="1324">
        <v>0</v>
      </c>
      <c r="K28" s="1324">
        <v>0</v>
      </c>
      <c r="L28" s="1324">
        <v>0</v>
      </c>
      <c r="M28" s="1324">
        <v>0</v>
      </c>
      <c r="N28" s="1324">
        <v>0</v>
      </c>
      <c r="O28" s="1324">
        <v>0</v>
      </c>
      <c r="P28" s="1324">
        <v>0</v>
      </c>
      <c r="Q28" s="1324">
        <v>0</v>
      </c>
      <c r="R28" s="1324">
        <v>0</v>
      </c>
      <c r="S28" s="1324">
        <v>0</v>
      </c>
      <c r="T28" s="1324">
        <v>0</v>
      </c>
      <c r="U28" s="1324">
        <v>0</v>
      </c>
      <c r="V28" s="1324">
        <v>0</v>
      </c>
      <c r="W28" s="1324">
        <v>0</v>
      </c>
      <c r="X28" s="1324">
        <v>0</v>
      </c>
      <c r="Y28" s="1324">
        <v>0</v>
      </c>
      <c r="Z28" s="1324">
        <v>0</v>
      </c>
      <c r="AA28" s="1324">
        <v>0</v>
      </c>
      <c r="AB28" s="1324">
        <v>0</v>
      </c>
      <c r="AC28" s="1324">
        <v>0</v>
      </c>
      <c r="AD28" s="1324">
        <v>0</v>
      </c>
      <c r="AE28" s="1324">
        <v>0</v>
      </c>
      <c r="AF28" s="1324">
        <v>0</v>
      </c>
      <c r="AG28" s="1324">
        <v>0</v>
      </c>
      <c r="AH28" s="1324">
        <v>0</v>
      </c>
      <c r="AI28" s="1324">
        <v>0</v>
      </c>
      <c r="AJ28" s="1324">
        <v>0</v>
      </c>
      <c r="AK28" s="1324">
        <v>0</v>
      </c>
      <c r="AL28" s="1324">
        <v>0</v>
      </c>
      <c r="AM28" s="1324">
        <v>0</v>
      </c>
      <c r="AN28" s="1324">
        <v>0</v>
      </c>
      <c r="AO28" s="1324">
        <v>0</v>
      </c>
      <c r="AP28" s="1324">
        <v>0</v>
      </c>
      <c r="AQ28" s="1324">
        <v>0</v>
      </c>
      <c r="AR28" s="1324">
        <v>0</v>
      </c>
      <c r="AS28" s="1324">
        <v>0</v>
      </c>
      <c r="AT28" s="1324">
        <v>0</v>
      </c>
      <c r="AU28" s="1324">
        <v>0</v>
      </c>
      <c r="AV28" s="1324">
        <v>0</v>
      </c>
      <c r="AW28" s="1324">
        <v>0</v>
      </c>
      <c r="AX28" s="1324">
        <v>0</v>
      </c>
      <c r="AY28" s="1324">
        <v>0</v>
      </c>
      <c r="AZ28" s="1324">
        <v>0</v>
      </c>
      <c r="BA28" s="1324">
        <v>0</v>
      </c>
      <c r="BB28" s="1324">
        <v>0</v>
      </c>
      <c r="BC28" s="1324">
        <v>0</v>
      </c>
      <c r="BD28" s="1324">
        <v>0</v>
      </c>
      <c r="BE28" s="1324">
        <v>0</v>
      </c>
      <c r="BF28" s="1324">
        <v>0</v>
      </c>
      <c r="BG28" s="1324">
        <v>0</v>
      </c>
      <c r="BH28" s="1324">
        <v>0</v>
      </c>
      <c r="BI28" s="1324">
        <v>0</v>
      </c>
      <c r="BJ28" s="1324">
        <v>0</v>
      </c>
      <c r="BK28" s="1324">
        <v>0</v>
      </c>
      <c r="BL28" s="1324">
        <v>0</v>
      </c>
      <c r="BM28" s="1324">
        <v>0</v>
      </c>
      <c r="BN28" s="1324">
        <v>0</v>
      </c>
      <c r="BO28" s="1324">
        <v>0</v>
      </c>
      <c r="BP28" s="1324">
        <v>0</v>
      </c>
      <c r="BQ28" s="1324">
        <v>0</v>
      </c>
      <c r="BR28" s="1324">
        <v>0</v>
      </c>
      <c r="BS28" s="1324">
        <v>0</v>
      </c>
      <c r="BT28" s="1324">
        <v>0</v>
      </c>
      <c r="BU28" s="1324">
        <v>0</v>
      </c>
      <c r="BV28" s="1324">
        <v>0</v>
      </c>
      <c r="BW28" s="1324">
        <v>0</v>
      </c>
      <c r="BX28" s="1324">
        <v>0</v>
      </c>
      <c r="BY28" s="1324">
        <v>0</v>
      </c>
      <c r="BZ28" s="1324">
        <v>0</v>
      </c>
      <c r="CA28" s="1324">
        <v>0</v>
      </c>
      <c r="CB28" s="1324">
        <v>0</v>
      </c>
      <c r="CC28" s="1324">
        <v>0</v>
      </c>
      <c r="CD28" s="1324">
        <v>0</v>
      </c>
      <c r="CE28" s="1324">
        <v>0</v>
      </c>
      <c r="CF28" s="1324">
        <v>0</v>
      </c>
      <c r="CG28" s="1324">
        <v>0</v>
      </c>
      <c r="CH28" s="1324">
        <v>0</v>
      </c>
      <c r="CI28" s="1324">
        <v>0</v>
      </c>
      <c r="CJ28" s="1324">
        <v>0</v>
      </c>
      <c r="CK28" s="1324">
        <v>0</v>
      </c>
      <c r="CL28" s="1324">
        <v>0</v>
      </c>
      <c r="CM28" s="1324">
        <v>0</v>
      </c>
      <c r="CN28" s="1324">
        <v>0</v>
      </c>
      <c r="CO28" s="1324">
        <v>0</v>
      </c>
      <c r="CP28" s="1324">
        <v>0</v>
      </c>
      <c r="CQ28" s="1324">
        <v>0</v>
      </c>
      <c r="CR28" s="1324">
        <v>0</v>
      </c>
      <c r="CS28" s="1324">
        <v>0</v>
      </c>
      <c r="CT28" s="1324">
        <v>0</v>
      </c>
      <c r="CU28" s="1324">
        <v>0</v>
      </c>
      <c r="CV28" s="1324">
        <v>0</v>
      </c>
      <c r="CW28" s="1324">
        <v>0</v>
      </c>
      <c r="CX28" s="1324">
        <v>0</v>
      </c>
      <c r="CY28" s="1324">
        <v>0</v>
      </c>
      <c r="CZ28" s="1324">
        <v>0</v>
      </c>
      <c r="DA28" s="1324">
        <v>0</v>
      </c>
      <c r="DB28" s="1324">
        <v>0</v>
      </c>
      <c r="DC28" s="1324">
        <v>0</v>
      </c>
      <c r="DD28" s="1324">
        <v>0</v>
      </c>
      <c r="DE28" s="1324">
        <v>0</v>
      </c>
      <c r="DF28" s="1324">
        <v>0</v>
      </c>
      <c r="DG28" s="1324">
        <v>0</v>
      </c>
      <c r="DH28" s="1324">
        <v>0</v>
      </c>
      <c r="DI28" s="1324">
        <v>0</v>
      </c>
      <c r="DJ28" s="1324">
        <v>0</v>
      </c>
      <c r="DK28" s="1324">
        <v>0</v>
      </c>
      <c r="DL28" s="1324">
        <v>0</v>
      </c>
      <c r="DM28" s="1324">
        <v>0</v>
      </c>
      <c r="DN28" s="1324">
        <v>0</v>
      </c>
      <c r="DO28" s="1324">
        <v>0</v>
      </c>
      <c r="DP28" s="1324">
        <v>0</v>
      </c>
      <c r="DQ28" s="1324">
        <v>0</v>
      </c>
      <c r="DR28" s="1324">
        <v>0</v>
      </c>
      <c r="DS28" s="1324">
        <v>0</v>
      </c>
      <c r="DT28" s="1324">
        <v>0</v>
      </c>
      <c r="DU28" s="1324">
        <v>0</v>
      </c>
      <c r="DV28" s="1324">
        <v>0</v>
      </c>
      <c r="DW28" s="1324">
        <v>0</v>
      </c>
      <c r="DX28" s="1324">
        <v>0</v>
      </c>
      <c r="DY28" s="1324">
        <v>0</v>
      </c>
      <c r="DZ28" s="1324">
        <v>0</v>
      </c>
      <c r="EA28" s="1324">
        <v>0</v>
      </c>
      <c r="EB28" s="1324">
        <v>0</v>
      </c>
      <c r="EC28" s="1324">
        <v>0</v>
      </c>
      <c r="ED28" s="1324">
        <v>0</v>
      </c>
      <c r="EE28" s="1324">
        <v>0</v>
      </c>
      <c r="EF28" s="1324">
        <v>0</v>
      </c>
      <c r="EG28" s="1324">
        <v>0</v>
      </c>
      <c r="EH28" s="1324">
        <v>0</v>
      </c>
      <c r="EI28" s="1324">
        <v>0</v>
      </c>
      <c r="EJ28" s="1324">
        <v>0</v>
      </c>
      <c r="EK28" s="1324">
        <v>0</v>
      </c>
      <c r="EL28" s="1324">
        <v>0</v>
      </c>
      <c r="EM28" s="1324">
        <v>0</v>
      </c>
      <c r="EN28" s="1324">
        <v>0</v>
      </c>
      <c r="EO28" s="1324">
        <v>0</v>
      </c>
      <c r="EP28" s="1324">
        <v>0</v>
      </c>
      <c r="EQ28" s="1324">
        <v>0</v>
      </c>
      <c r="ER28" s="1324">
        <v>0</v>
      </c>
      <c r="ES28" s="1324">
        <v>0</v>
      </c>
      <c r="ET28" s="1324">
        <v>0</v>
      </c>
      <c r="EU28" s="1324">
        <v>0</v>
      </c>
      <c r="EV28" s="1324">
        <v>0</v>
      </c>
      <c r="EW28" s="1324">
        <v>0</v>
      </c>
      <c r="EX28" s="1324">
        <v>0</v>
      </c>
      <c r="EY28" s="1324">
        <v>0</v>
      </c>
      <c r="EZ28" s="1324">
        <v>0</v>
      </c>
      <c r="FA28" s="1324">
        <v>0</v>
      </c>
      <c r="FB28" s="1324">
        <v>0</v>
      </c>
      <c r="FC28" s="1324">
        <v>0</v>
      </c>
      <c r="FD28" s="1324">
        <v>0</v>
      </c>
      <c r="FE28" s="1324">
        <v>0</v>
      </c>
      <c r="FF28" s="1324">
        <v>0</v>
      </c>
      <c r="FG28" s="1324">
        <v>0</v>
      </c>
      <c r="FH28" s="1324">
        <v>0</v>
      </c>
      <c r="FI28" s="1324">
        <v>0</v>
      </c>
      <c r="FJ28" s="1324">
        <v>0</v>
      </c>
      <c r="FK28" s="1324">
        <v>0</v>
      </c>
      <c r="FL28" s="1324">
        <v>0</v>
      </c>
      <c r="FM28" s="1324">
        <v>0</v>
      </c>
      <c r="FN28" s="1324">
        <v>0</v>
      </c>
      <c r="FO28" s="1324">
        <v>0</v>
      </c>
      <c r="FP28" s="1324">
        <v>0</v>
      </c>
      <c r="FQ28" s="1324">
        <v>0</v>
      </c>
      <c r="FR28" s="1324">
        <v>0</v>
      </c>
      <c r="FS28" s="1324">
        <v>0</v>
      </c>
      <c r="FT28" s="1324">
        <v>0</v>
      </c>
      <c r="FU28" s="1324">
        <v>0</v>
      </c>
      <c r="FV28" s="1324">
        <v>0</v>
      </c>
      <c r="FW28" s="1324">
        <v>0</v>
      </c>
      <c r="FX28" s="1324">
        <v>8</v>
      </c>
      <c r="FY28" s="1324">
        <v>8</v>
      </c>
      <c r="FZ28" s="1324">
        <v>8</v>
      </c>
      <c r="GA28" s="1324">
        <v>8</v>
      </c>
      <c r="GB28" s="1324">
        <v>8</v>
      </c>
      <c r="GC28" s="1324">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A68B2-339D-4E27-C6B9-C2E4B52E933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0097" width="9.140625" hidden="1" customWidth="1"/>
    <col min="2" max="2" style="20133" width="9.140625" hidden="1" customWidth="1"/>
    <col min="3" max="3" style="21651" width="4.00390625" customWidth="1"/>
    <col min="4" max="4" style="20133" width="6.00390625" customWidth="1"/>
    <col min="5" max="5" style="20133" width="36.00390625" customWidth="1"/>
    <col min="6" max="6" style="20133" width="9.00390625" customWidth="1"/>
    <col min="7" max="7" style="20133" width="42.421875" hidden="1" customWidth="1"/>
    <col min="8" max="8" style="20133" width="40.7109375" customWidth="1"/>
    <col min="9" max="9" style="20210" width="93.00390625" customWidth="1"/>
    <col min="10" max="17" style="20133" width="10.00390625" customWidth="1"/>
    <col min="18" max="18" style="21652" width="10.00390625" customWidth="1"/>
    <col min="19" max="19" style="20133" width="10.57421875" hidden="1"/>
  </cols>
  <sheetData>
    <row s="20210" customFormat="1" customHeight="1" ht="15" hidden="1">
      <c r="C1" s="1070"/>
      <c r="H1" s="815">
        <v>4</v>
      </c>
      <c r="R1" s="818"/>
      <c r="S1" s="815" t="s">
        <v>14</v>
      </c>
    </row>
    <row customHeight="1" ht="22.5" hidden="1">
      <c r="C2" s="2326" t="s">
        <v>684</v>
      </c>
      <c r="D2" s="937"/>
      <c r="E2" s="1061"/>
      <c r="F2" s="2159" t="str">
        <f>IF(TEMPLATE_SPHERE="HEAT","Гкал/час","тыс. куб. м/сутки")</f>
        <v>Гкал/час</v>
      </c>
      <c r="G2" s="1078"/>
      <c r="H2" s="1078"/>
      <c r="I2" s="687"/>
      <c r="S2" s="903">
        <v>0</v>
      </c>
    </row>
    <row s="20210" customFormat="1" customHeight="1" ht="15" hidden="1">
      <c r="C3" s="1070"/>
      <c r="R3" s="818"/>
      <c r="S3" s="815">
        <v>0</v>
      </c>
    </row>
    <row customHeight="1" ht="15.75">
      <c r="C4" s="574"/>
      <c r="D4" s="907"/>
      <c r="E4" s="907"/>
      <c r="F4" s="907"/>
      <c r="G4" s="907"/>
      <c r="H4" s="907"/>
      <c r="S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935"/>
      <c r="S5" s="903">
        <v>38</v>
      </c>
    </row>
    <row customHeight="1" ht="15.75">
      <c r="C6" s="574"/>
      <c r="D6" s="2574" t="str">
        <f>IF(org=0,"Не определено",org)</f>
        <v>АО "ДГК"</v>
      </c>
      <c r="E6" s="2574"/>
      <c r="F6" s="2574"/>
      <c r="G6" s="2574"/>
      <c r="H6" s="2574"/>
      <c r="I6" s="935"/>
      <c r="S6" s="903">
        <v>15</v>
      </c>
    </row>
    <row s="20133" customFormat="1" customHeight="1" ht="15.75">
      <c r="A7" s="1157"/>
      <c r="C7" s="574"/>
      <c r="D7" s="1074"/>
      <c r="E7" s="1074"/>
      <c r="F7" s="1074"/>
      <c r="G7" s="1074"/>
      <c r="H7" s="1150"/>
      <c r="I7" s="935"/>
      <c r="R7" s="1073"/>
      <c r="S7" s="1156">
        <v>15</v>
      </c>
    </row>
    <row customHeight="1" ht="1.05">
      <c r="C8" s="574"/>
      <c r="D8" s="907"/>
      <c r="E8" s="907"/>
      <c r="F8" s="907"/>
      <c r="G8" s="907"/>
      <c r="H8" s="935" t="s">
        <v>114</v>
      </c>
      <c r="S8" s="903">
        <v>1</v>
      </c>
    </row>
    <row customHeight="1" ht="15.75">
      <c r="C9" s="574"/>
      <c r="D9" s="1109"/>
      <c r="E9" s="2765" t="s">
        <v>102</v>
      </c>
      <c r="F9" s="2766"/>
      <c r="G9" s="1214" t="str">
        <f>IF(G8="","",INDEX(DIFFERENTIATION_UNMERGE_VD,MATCH(G8,DIFFERENTIATION_ID_DIFF,0)))</f>
        <v/>
      </c>
      <c r="H9" s="1214">
        <f>IF(H8="","",INDEX(DIFFERENTIATION_UNMERGE_VD,MATCH(H8,DIFFERENTIATION_ID_DIFF,0)))</f>
        <v>0</v>
      </c>
      <c r="I9" s="2525" t="s">
        <v>296</v>
      </c>
      <c r="S9" s="903">
        <v>15</v>
      </c>
    </row>
    <row s="20133" customFormat="1" customHeight="1" ht="15.75">
      <c r="A10" s="1157"/>
      <c r="C10" s="574"/>
      <c r="D10" s="1109"/>
      <c r="E10" s="2765" t="s">
        <v>559</v>
      </c>
      <c r="F10" s="2766"/>
      <c r="G10" s="1214" t="str">
        <f>IF(G8="","",INDEX(DIFFERENTIATION_UNMERGE_AREA,MATCH(G8,DIFFERENTIATION_ID_DIFF,0)))</f>
        <v/>
      </c>
      <c r="H10" s="1214" t="str">
        <f>IF(H8="","",INDEX(DIFFERENTIATION_UNMERGE_AREA,MATCH(H8,DIFFERENTIATION_ID_DIFF,0)))</f>
        <v/>
      </c>
      <c r="I10" s="2525"/>
      <c r="R10" s="1073"/>
      <c r="S10" s="1156">
        <v>15</v>
      </c>
    </row>
    <row s="20133" customFormat="1" customHeight="1" ht="15.75">
      <c r="A11" s="1157"/>
      <c r="C11" s="574"/>
      <c r="D11" s="1109"/>
      <c r="E11" s="2765" t="s">
        <v>560</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20133" customFormat="1" customHeight="1" ht="15.75">
      <c r="A12" s="1157"/>
      <c r="C12" s="574"/>
      <c r="D12" s="2767" t="s">
        <v>295</v>
      </c>
      <c r="E12" s="2768"/>
      <c r="F12" s="2768"/>
      <c r="G12" s="1285"/>
      <c r="H12" s="1285"/>
      <c r="I12" s="2525"/>
      <c r="R12" s="1073"/>
      <c r="S12" s="1156">
        <v>15</v>
      </c>
    </row>
    <row customHeight="1" ht="35.699999999999996">
      <c r="C13" s="574"/>
      <c r="D13" s="1159" t="s">
        <v>88</v>
      </c>
      <c r="E13" s="1158" t="s">
        <v>297</v>
      </c>
      <c r="F13" s="1158" t="s">
        <v>561</v>
      </c>
      <c r="G13" s="1206" t="s">
        <v>298</v>
      </c>
      <c r="H13" s="1152" t="s">
        <v>298</v>
      </c>
      <c r="I13" s="2525"/>
      <c r="S13" s="903">
        <v>34</v>
      </c>
    </row>
    <row customHeight="1" ht="15" hidden="1">
      <c r="C14" s="574"/>
      <c r="D14" s="991" t="s">
        <v>106</v>
      </c>
      <c r="E14" s="991" t="s">
        <v>107</v>
      </c>
      <c r="F14" s="991" t="s">
        <v>90</v>
      </c>
      <c r="G14" s="1057" t="str">
        <f>G1&amp;".1"</f>
        <v>.1</v>
      </c>
      <c r="H14" s="1057" t="str">
        <f>H1&amp;".1"</f>
        <v>4.1</v>
      </c>
      <c r="I14" s="687"/>
      <c r="S14" s="903">
        <v>0</v>
      </c>
    </row>
    <row customHeight="1" ht="15.75">
      <c r="A15" s="903"/>
      <c r="C15" s="924"/>
      <c r="D15" s="919">
        <v>1</v>
      </c>
      <c r="E15" s="2328" t="str">
        <f>TP_P_A</f>
        <v>Количество поданных заявок</v>
      </c>
      <c r="F15" s="919" t="s">
        <v>1275</v>
      </c>
      <c r="G15" s="1083"/>
      <c r="H15" s="1083"/>
      <c r="I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03">
        <v>15</v>
      </c>
    </row>
    <row customHeight="1" ht="15.75">
      <c r="A16" s="903"/>
      <c r="C16" s="924"/>
      <c r="D16" s="919">
        <v>2</v>
      </c>
      <c r="E16" s="2328" t="str">
        <f>TP_P_B</f>
        <v>Количество рассмотренных заявок</v>
      </c>
      <c r="F16" s="919" t="s">
        <v>1275</v>
      </c>
      <c r="G16" s="1083"/>
      <c r="H16" s="1083"/>
      <c r="I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1275</v>
      </c>
      <c r="G17" s="1083"/>
      <c r="H17" s="1083"/>
      <c r="I17" s="606" t="str">
        <f>TP_P_NOTE_V</f>
        <v>Указывается количество заявок с решением об отказе в течение отчетного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301</v>
      </c>
      <c r="G18" s="1084"/>
      <c r="H18" s="1084"/>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03">
        <v>57</v>
      </c>
    </row>
    <row customHeight="1" ht="15" hidden="1">
      <c r="D20" s="907" t="s">
        <v>1276</v>
      </c>
      <c r="E20" s="1086"/>
      <c r="F20" s="907"/>
      <c r="G20" s="907"/>
      <c r="H20" s="907"/>
      <c r="I20" s="2161"/>
      <c r="S20" s="903">
        <v>0</v>
      </c>
    </row>
    <row customHeight="1" ht="29.25">
      <c r="C21" s="849"/>
      <c r="D21" s="937" t="s">
        <v>308</v>
      </c>
      <c r="E21" s="1068"/>
      <c r="F21" s="2159" t="str">
        <f>IF(TEMPLATE_SPHERE="HEAT","Гкал/час","тыс. куб. м/сутки")</f>
        <v>Гкал/час</v>
      </c>
      <c r="G21" s="1078"/>
      <c r="H21" s="1078"/>
      <c r="I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03">
        <v>28</v>
      </c>
    </row>
    <row customHeight="1" ht="15.75">
      <c r="A22" s="903"/>
      <c r="C22" s="903"/>
      <c r="D22" s="745"/>
      <c r="E22" s="978" t="s">
        <v>1277</v>
      </c>
      <c r="F22" s="970"/>
      <c r="G22" s="970"/>
      <c r="H22" s="970"/>
      <c r="I22" s="2569"/>
      <c r="R22" s="903"/>
      <c r="S22" s="903">
        <v>15</v>
      </c>
    </row>
    <row customHeight="1" ht="22.5" hidden="1">
      <c r="A23" s="847" t="s">
        <v>82</v>
      </c>
      <c r="B23" s="903">
        <v>0</v>
      </c>
      <c r="C23" s="1081">
        <v>4</v>
      </c>
      <c r="D23" s="903">
        <v>6</v>
      </c>
      <c r="E23" s="903">
        <v>36</v>
      </c>
      <c r="F23" s="903">
        <v>9</v>
      </c>
      <c r="G23" s="1156">
        <v>0</v>
      </c>
      <c r="H23" s="903">
        <v>40</v>
      </c>
      <c r="I23" s="815">
        <v>93</v>
      </c>
      <c r="J23" s="903">
        <v>10</v>
      </c>
      <c r="K23" s="903">
        <v>10</v>
      </c>
      <c r="L23" s="903">
        <v>10</v>
      </c>
      <c r="M23" s="903">
        <v>10</v>
      </c>
      <c r="N23" s="903">
        <v>10</v>
      </c>
      <c r="O23" s="903">
        <v>10</v>
      </c>
      <c r="P23" s="903">
        <v>10</v>
      </c>
      <c r="Q23" s="903">
        <v>10</v>
      </c>
      <c r="R23" s="1073">
        <v>10</v>
      </c>
      <c r="S23" s="903">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C52A3-6047-49AD-06F3-A44ED476727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0975" width="9.140625" hidden="1" customWidth="1"/>
    <col min="2" max="2" style="20210" width="9.140625" hidden="1" customWidth="1"/>
    <col min="3" max="3" style="20976" width="3.00390625" customWidth="1"/>
    <col min="4" max="4" style="20133" width="6.00390625" customWidth="1"/>
    <col min="5" max="6" style="20133" width="64.00390625" customWidth="1"/>
    <col min="7" max="7" style="20133" width="140.00390625" customWidth="1"/>
    <col min="8" max="8" style="20133" width="10.00390625" customWidth="1"/>
    <col min="9" max="10" style="20300" width="10.00390625" customWidth="1"/>
    <col min="11" max="16" style="20133" width="10.00390625" customWidth="1"/>
    <col min="17" max="17" style="20133"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0133" customFormat="1" customHeight="1" ht="18.75">
      <c r="A6" s="1280"/>
      <c r="B6" s="815"/>
      <c r="C6" s="774"/>
      <c r="D6" s="2855" t="str">
        <f>IF(org=0,"Не определено",org)</f>
        <v>АО "ДГК"</v>
      </c>
      <c r="E6" s="2856"/>
      <c r="F6" s="2856"/>
      <c r="G6" s="2857"/>
      <c r="I6" s="898"/>
      <c r="J6" s="898"/>
      <c r="Q6" s="1156">
        <v>18</v>
      </c>
    </row>
    <row customHeight="1" ht="14.699999999999998">
      <c r="C7" s="494"/>
      <c r="D7" s="482"/>
      <c r="E7" s="493"/>
      <c r="F7" s="1150"/>
      <c r="G7" s="591"/>
      <c r="Q7" s="481">
        <v>14</v>
      </c>
    </row>
    <row s="20133" customFormat="1" customHeight="1" ht="1.05">
      <c r="A8" s="2067"/>
      <c r="B8" s="1558"/>
      <c r="C8" s="774"/>
      <c r="D8" s="761"/>
      <c r="E8" s="787"/>
      <c r="F8" s="1150"/>
      <c r="G8" s="591"/>
      <c r="I8" s="2022"/>
      <c r="J8" s="2022"/>
      <c r="Q8" s="2029">
        <v>1</v>
      </c>
    </row>
    <row customHeight="1" ht="14.699999999999998">
      <c r="C9" s="494"/>
      <c r="D9" s="2607" t="s">
        <v>295</v>
      </c>
      <c r="E9" s="2607"/>
      <c r="F9" s="2607"/>
      <c r="G9" s="2787" t="s">
        <v>296</v>
      </c>
      <c r="Q9" s="481">
        <v>14</v>
      </c>
    </row>
    <row customHeight="1" ht="24">
      <c r="C10" s="494"/>
      <c r="D10" s="503" t="s">
        <v>88</v>
      </c>
      <c r="E10" s="506" t="s">
        <v>297</v>
      </c>
      <c r="F10" s="506" t="s">
        <v>385</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301</v>
      </c>
      <c r="G12" s="549"/>
      <c r="Q12" s="481">
        <v>62</v>
      </c>
    </row>
    <row customHeight="1" ht="24">
      <c r="A13" s="590"/>
      <c r="C13" s="494"/>
      <c r="D13" s="545" t="s">
        <v>1179</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301</v>
      </c>
      <c r="G13" s="549"/>
      <c r="Q13" s="481">
        <v>23</v>
      </c>
    </row>
    <row customHeight="1" ht="14.699999999999998">
      <c r="A14" s="590"/>
      <c r="C14" s="494"/>
      <c r="D14" s="545" t="s">
        <v>1215</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1278</v>
      </c>
      <c r="F15" s="599"/>
      <c r="G15" s="2569"/>
      <c r="Q15" s="481">
        <v>15</v>
      </c>
    </row>
    <row customHeight="1" ht="14.699999999999998">
      <c r="A16" s="590"/>
      <c r="C16" s="494"/>
      <c r="D16" s="545" t="s">
        <v>1181</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301</v>
      </c>
      <c r="G16" s="735"/>
      <c r="Q16" s="481">
        <v>14</v>
      </c>
    </row>
    <row customHeight="1" ht="14.699999999999998">
      <c r="A17" s="590"/>
      <c r="C17" s="494"/>
      <c r="D17" s="545" t="s">
        <v>1223</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0133" customFormat="1" customHeight="1" ht="22.049999999999997">
      <c r="A18" s="741"/>
      <c r="B18" s="544"/>
      <c r="C18" s="705"/>
      <c r="D18" s="745"/>
      <c r="E18" s="747" t="s">
        <v>1279</v>
      </c>
      <c r="F18" s="736"/>
      <c r="G18" s="2569"/>
      <c r="I18" s="748"/>
      <c r="J18" s="748"/>
      <c r="Q18" s="740">
        <v>21</v>
      </c>
    </row>
    <row s="20133" customFormat="1" customHeight="1" ht="256.5" hidden="1">
      <c r="A19" s="741"/>
      <c r="B19" s="815"/>
      <c r="C19" s="774"/>
      <c r="D19" s="1282" t="s">
        <v>1183</v>
      </c>
      <c r="E19" s="1281" t="s">
        <v>1280</v>
      </c>
      <c r="F19" s="783"/>
      <c r="G19" s="735" t="s">
        <v>1281</v>
      </c>
      <c r="I19" s="898"/>
      <c r="J19" s="898"/>
      <c r="Q19" s="1156">
        <v>0</v>
      </c>
    </row>
    <row s="20133" customFormat="1" customHeight="1" ht="14.699999999999998">
      <c r="A20" s="741"/>
      <c r="B20" s="544"/>
      <c r="C20" s="705"/>
      <c r="D20" s="1283">
        <v>2</v>
      </c>
      <c r="E20" s="728" t="s">
        <v>1282</v>
      </c>
      <c r="F20" s="596" t="s">
        <v>301</v>
      </c>
      <c r="G20" s="735"/>
      <c r="I20" s="748"/>
      <c r="J20" s="748"/>
      <c r="Q20" s="740">
        <v>14</v>
      </c>
    </row>
    <row s="20133" customFormat="1" customHeight="1" ht="18.75" hidden="1">
      <c r="A21" s="741"/>
      <c r="B21" s="544"/>
      <c r="C21" s="705"/>
      <c r="D21" s="731" t="s">
        <v>631</v>
      </c>
      <c r="E21" s="730"/>
      <c r="F21" s="729"/>
      <c r="G21" s="739"/>
      <c r="H21" s="732"/>
      <c r="I21" s="748"/>
      <c r="J21" s="748"/>
      <c r="Q21" s="740">
        <v>0</v>
      </c>
    </row>
    <row customHeight="1" ht="15.75">
      <c r="A22" s="590"/>
      <c r="C22" s="494"/>
      <c r="D22" s="507"/>
      <c r="E22" s="601" t="s">
        <v>317</v>
      </c>
      <c r="F22" s="736"/>
      <c r="G22" s="737"/>
      <c r="Q22" s="481">
        <v>15</v>
      </c>
    </row>
    <row s="20133" customFormat="1" customHeight="1" ht="22.5" hidden="1">
      <c r="A23" s="741"/>
      <c r="B23" s="1558"/>
      <c r="C23" s="774"/>
      <c r="D23" s="2071" t="s">
        <v>107</v>
      </c>
      <c r="E23" s="595" t="s">
        <v>1283</v>
      </c>
      <c r="F23" s="2068" t="s">
        <v>301</v>
      </c>
      <c r="G23" s="743"/>
      <c r="I23" s="2022"/>
      <c r="J23" s="2022"/>
      <c r="Q23" s="2029">
        <v>0</v>
      </c>
    </row>
    <row s="20133" customFormat="1" customHeight="1" ht="14.25" hidden="1">
      <c r="A24" s="741"/>
      <c r="B24" s="1558"/>
      <c r="C24" s="774"/>
      <c r="D24" s="2071" t="s">
        <v>704</v>
      </c>
      <c r="E24" s="2070" t="s">
        <v>1284</v>
      </c>
      <c r="F24" s="2068" t="s">
        <v>301</v>
      </c>
      <c r="G24" s="735"/>
      <c r="I24" s="2022"/>
      <c r="J24" s="2022"/>
      <c r="Q24" s="2029">
        <v>0</v>
      </c>
    </row>
    <row s="20133" customFormat="1" customHeight="1" ht="14.25" hidden="1">
      <c r="A25" s="741"/>
      <c r="B25" s="1558"/>
      <c r="C25" s="774"/>
      <c r="D25" s="2071" t="s">
        <v>707</v>
      </c>
      <c r="E25" s="593"/>
      <c r="F25" s="783"/>
      <c r="G25" s="2567" t="s">
        <v>1285</v>
      </c>
      <c r="I25" s="2022"/>
      <c r="J25" s="2022"/>
      <c r="Q25" s="2029">
        <v>0</v>
      </c>
    </row>
    <row s="20133" customFormat="1" customHeight="1" ht="22.5" hidden="1">
      <c r="A26" s="741"/>
      <c r="B26" s="1558"/>
      <c r="C26" s="774"/>
      <c r="D26" s="745"/>
      <c r="E26" s="747" t="s">
        <v>1286</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82</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1CFAA-0016-11A8-42C4-0EE28F5044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0974" width="9.140625" hidden="1" customWidth="1"/>
    <col min="2" max="2" style="20210" width="9.140625" hidden="1" customWidth="1"/>
    <col min="3" max="3" style="20976" width="3.00390625" customWidth="1"/>
    <col min="4" max="4" style="20133" width="6.00390625" customWidth="1"/>
    <col min="5" max="5" style="20133" width="63.00390625" customWidth="1"/>
    <col min="6" max="6" style="20133" width="1.7109375" hidden="1" customWidth="1"/>
    <col min="7" max="8" style="20133" width="35.00390625" customWidth="1"/>
    <col min="9" max="9" style="20133" width="91.00390625" customWidth="1"/>
    <col min="10" max="10" style="20133" width="68.00390625" customWidth="1"/>
    <col min="11" max="12" style="20300" width="10.00390625" customWidth="1"/>
    <col min="13" max="13" style="20133" width="10.57421875" hidden="1"/>
  </cols>
  <sheetData>
    <row customHeight="1" ht="22.5" hidden="1">
      <c r="M1" s="481" t="s">
        <v>14</v>
      </c>
    </row>
    <row s="20133" customFormat="1" customHeight="1" ht="18.75" hidden="1">
      <c r="A2" s="2081"/>
      <c r="B2" s="1558"/>
      <c r="C2" s="2128" t="s">
        <v>684</v>
      </c>
      <c r="D2" s="2071"/>
      <c r="E2" s="597"/>
      <c r="F2" s="2068"/>
      <c r="G2" s="2068" t="s">
        <v>301</v>
      </c>
      <c r="H2" s="1559"/>
      <c r="K2" s="2022"/>
      <c r="L2" s="2022"/>
      <c r="M2" s="2029">
        <v>0</v>
      </c>
    </row>
    <row s="20133" customFormat="1" customHeight="1" ht="14.25" hidden="1">
      <c r="A3" s="1760"/>
      <c r="B3" s="1558"/>
      <c r="C3" s="742"/>
      <c r="K3" s="2022"/>
      <c r="L3" s="2022"/>
      <c r="M3" s="2029">
        <v>0</v>
      </c>
    </row>
    <row s="20133" customFormat="1" customHeight="1" ht="18.75" hidden="1">
      <c r="A4" s="2081"/>
      <c r="B4" s="1558"/>
      <c r="C4" s="2128" t="s">
        <v>684</v>
      </c>
      <c r="D4" s="2071"/>
      <c r="E4" s="603" t="s">
        <v>1287</v>
      </c>
      <c r="F4" s="2068"/>
      <c r="G4" s="655"/>
      <c r="H4" s="2068" t="s">
        <v>301</v>
      </c>
      <c r="K4" s="2022"/>
      <c r="L4" s="2022"/>
      <c r="M4" s="2029">
        <v>0</v>
      </c>
    </row>
    <row s="20133" customFormat="1" customHeight="1" ht="14.25" hidden="1">
      <c r="A5" s="1760"/>
      <c r="B5" s="1558"/>
      <c r="C5" s="742"/>
      <c r="K5" s="2022"/>
      <c r="L5" s="2022"/>
      <c r="M5" s="2029">
        <v>0</v>
      </c>
    </row>
    <row s="20133" customFormat="1" customHeight="1" ht="18.75" hidden="1">
      <c r="A6" s="2081"/>
      <c r="B6" s="1558"/>
      <c r="C6" s="2128" t="s">
        <v>684</v>
      </c>
      <c r="D6" s="2071"/>
      <c r="E6" s="604" t="s">
        <v>1288</v>
      </c>
      <c r="F6" s="2068"/>
      <c r="G6" s="655"/>
      <c r="H6" s="2068" t="s">
        <v>301</v>
      </c>
      <c r="K6" s="2022"/>
      <c r="L6" s="2022"/>
      <c r="M6" s="2029">
        <v>0</v>
      </c>
    </row>
    <row s="20133" customFormat="1" customHeight="1" ht="14.25" hidden="1">
      <c r="A7" s="1760"/>
      <c r="B7" s="1558"/>
      <c r="C7" s="742"/>
      <c r="K7" s="2022"/>
      <c r="L7" s="2022"/>
      <c r="M7" s="2029">
        <v>0</v>
      </c>
    </row>
    <row s="20133" customFormat="1" customHeight="1" ht="18.75" hidden="1">
      <c r="A8" s="2081"/>
      <c r="B8" s="1558"/>
      <c r="C8" s="2128" t="s">
        <v>684</v>
      </c>
      <c r="D8" s="2071"/>
      <c r="E8" s="604" t="s">
        <v>1289</v>
      </c>
      <c r="F8" s="2068"/>
      <c r="G8" s="655"/>
      <c r="H8" s="2068" t="s">
        <v>301</v>
      </c>
      <c r="K8" s="2022"/>
      <c r="L8" s="2022"/>
      <c r="M8" s="2029">
        <v>0</v>
      </c>
    </row>
    <row s="20133" customFormat="1" customHeight="1" ht="14.25" hidden="1">
      <c r="A9" s="1760"/>
      <c r="B9" s="1558"/>
      <c r="C9" s="742"/>
      <c r="K9" s="2022"/>
      <c r="L9" s="2022"/>
      <c r="M9" s="2029">
        <v>0</v>
      </c>
    </row>
    <row s="20133" customFormat="1" customHeight="1" ht="18.75" hidden="1">
      <c r="A10" s="2081"/>
      <c r="B10" s="1558"/>
      <c r="C10" s="2128" t="s">
        <v>684</v>
      </c>
      <c r="D10" s="2071"/>
      <c r="E10" s="604" t="s">
        <v>1290</v>
      </c>
      <c r="F10" s="2068"/>
      <c r="G10" s="2072"/>
      <c r="H10" s="2068" t="s">
        <v>301</v>
      </c>
      <c r="K10" s="2022"/>
      <c r="L10" s="2022" t="s">
        <v>1291</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0133" customFormat="1" customHeight="1" ht="14.699999999999998">
      <c r="A15" s="1760"/>
      <c r="B15" s="1558"/>
      <c r="C15" s="774"/>
      <c r="D15" s="2855" t="str">
        <f>IF(org=0,"Не определено",org)</f>
        <v>АО "ДГК"</v>
      </c>
      <c r="E15" s="2856"/>
      <c r="F15" s="2856"/>
      <c r="G15" s="2856"/>
      <c r="H15" s="2857"/>
      <c r="J15" s="1250"/>
      <c r="K15" s="2022"/>
      <c r="L15" s="2022"/>
      <c r="M15" s="2029">
        <v>14</v>
      </c>
    </row>
    <row customHeight="1" ht="14.699999999999998">
      <c r="C16" s="494"/>
      <c r="D16" s="482"/>
      <c r="E16" s="493"/>
      <c r="F16" s="493"/>
      <c r="G16" s="493"/>
      <c r="H16" s="1150"/>
      <c r="I16" s="591"/>
      <c r="M16" s="481">
        <v>14</v>
      </c>
    </row>
    <row s="20133" customFormat="1" customHeight="1" ht="14.25" hidden="1">
      <c r="A17" s="1760"/>
      <c r="B17" s="1558"/>
      <c r="C17" s="774"/>
      <c r="D17" s="761"/>
      <c r="E17" s="787"/>
      <c r="F17" s="787"/>
      <c r="G17" s="787"/>
      <c r="H17" s="1150"/>
      <c r="I17" s="591"/>
      <c r="K17" s="2022"/>
      <c r="L17" s="2022"/>
      <c r="M17" s="2029">
        <v>0</v>
      </c>
    </row>
    <row customHeight="1" ht="22.049999999999997">
      <c r="C18" s="494"/>
      <c r="D18" s="2607" t="s">
        <v>295</v>
      </c>
      <c r="E18" s="2607"/>
      <c r="F18" s="2607"/>
      <c r="G18" s="2607"/>
      <c r="H18" s="2607"/>
      <c r="I18" s="2787" t="s">
        <v>296</v>
      </c>
      <c r="M18" s="481">
        <v>21</v>
      </c>
    </row>
    <row customHeight="1" ht="22.049999999999997">
      <c r="C19" s="494"/>
      <c r="D19" s="503" t="s">
        <v>88</v>
      </c>
      <c r="E19" s="506" t="s">
        <v>297</v>
      </c>
      <c r="F19" s="506"/>
      <c r="G19" s="506" t="s">
        <v>298</v>
      </c>
      <c r="H19" s="506" t="s">
        <v>385</v>
      </c>
      <c r="I19" s="2787"/>
      <c r="M19" s="481">
        <v>21</v>
      </c>
    </row>
    <row customHeight="1" ht="12" hidden="1">
      <c r="C20" s="494"/>
      <c r="D20" s="485"/>
      <c r="E20" s="485"/>
      <c r="F20" s="485"/>
      <c r="G20" s="485"/>
      <c r="H20" s="485"/>
      <c r="I20" s="485"/>
      <c r="M20" s="481">
        <v>0</v>
      </c>
    </row>
    <row customHeight="1" ht="14.699999999999998">
      <c r="A21" s="2081"/>
      <c r="C21" s="494"/>
      <c r="D21" s="545">
        <v>1</v>
      </c>
      <c r="E21" s="2859" t="s">
        <v>1292</v>
      </c>
      <c r="F21" s="2859"/>
      <c r="G21" s="2859"/>
      <c r="H21" s="2859"/>
      <c r="I21" s="606"/>
      <c r="M21" s="481">
        <v>14</v>
      </c>
    </row>
    <row customHeight="1" ht="21">
      <c r="A22" s="2081"/>
      <c r="C22" s="494"/>
      <c r="D22" s="545" t="s">
        <v>1179</v>
      </c>
      <c r="E22" s="592" t="s">
        <v>1293</v>
      </c>
      <c r="F22" s="596"/>
      <c r="G22" s="2135"/>
      <c r="H22" s="596" t="s">
        <v>301</v>
      </c>
      <c r="I22" s="549" t="s">
        <v>1294</v>
      </c>
      <c r="M22" s="481">
        <v>20</v>
      </c>
    </row>
    <row customHeight="1" ht="60">
      <c r="A23" s="2081"/>
      <c r="C23" s="494"/>
      <c r="D23" s="545" t="s">
        <v>1181</v>
      </c>
      <c r="E23" s="592" t="s">
        <v>1295</v>
      </c>
      <c r="F23" s="596"/>
      <c r="G23" s="655"/>
      <c r="H23" s="611"/>
      <c r="I23" s="656" t="s">
        <v>1296</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301</v>
      </c>
      <c r="H24" s="611"/>
      <c r="I24" s="657" t="s">
        <v>626</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319</v>
      </c>
      <c r="E26" s="597"/>
      <c r="F26" s="596"/>
      <c r="G26" s="596" t="s">
        <v>301</v>
      </c>
      <c r="H26" s="611"/>
      <c r="I26" s="2567" t="s">
        <v>1297</v>
      </c>
      <c r="M26" s="481">
        <v>14</v>
      </c>
    </row>
    <row customHeight="1" ht="15.75">
      <c r="A27" s="2081" t="s">
        <v>106</v>
      </c>
      <c r="C27" s="494"/>
      <c r="D27" s="507"/>
      <c r="E27" s="601" t="s">
        <v>317</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749</v>
      </c>
      <c r="E29" s="603" t="s">
        <v>1287</v>
      </c>
      <c r="F29" s="596"/>
      <c r="G29" s="655"/>
      <c r="H29" s="596" t="s">
        <v>301</v>
      </c>
      <c r="I29" s="2567" t="s">
        <v>1298</v>
      </c>
      <c r="M29" s="481">
        <v>20</v>
      </c>
    </row>
    <row customHeight="1" ht="15.75">
      <c r="A30" s="2081" t="s">
        <v>107</v>
      </c>
      <c r="C30" s="494"/>
      <c r="D30" s="507"/>
      <c r="E30" s="601" t="s">
        <v>317</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308</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1299</v>
      </c>
      <c r="E33" s="604" t="s">
        <v>1288</v>
      </c>
      <c r="F33" s="596"/>
      <c r="G33" s="655"/>
      <c r="H33" s="596" t="s">
        <v>301</v>
      </c>
      <c r="I33" s="2567" t="s">
        <v>1300</v>
      </c>
      <c r="M33" s="481">
        <v>14</v>
      </c>
    </row>
    <row customHeight="1" ht="15.75">
      <c r="A34" s="2081" t="s">
        <v>90</v>
      </c>
      <c r="C34" s="494"/>
      <c r="D34" s="507"/>
      <c r="E34" s="602" t="s">
        <v>317</v>
      </c>
      <c r="F34" s="598"/>
      <c r="G34" s="598"/>
      <c r="H34" s="599"/>
      <c r="I34" s="2569"/>
      <c r="M34" s="481">
        <v>15</v>
      </c>
    </row>
    <row customHeight="1" ht="25.2">
      <c r="A35" s="2081"/>
      <c r="C35" s="494"/>
      <c r="D35" s="545" t="s">
        <v>877</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1301</v>
      </c>
      <c r="E36" s="604" t="s">
        <v>1289</v>
      </c>
      <c r="F36" s="596"/>
      <c r="G36" s="655"/>
      <c r="H36" s="596" t="s">
        <v>301</v>
      </c>
      <c r="I36" s="2541" t="s">
        <v>1302</v>
      </c>
      <c r="M36" s="481">
        <v>14</v>
      </c>
    </row>
    <row customHeight="1" ht="15.75">
      <c r="A37" s="2081" t="s">
        <v>91</v>
      </c>
      <c r="C37" s="494"/>
      <c r="D37" s="507"/>
      <c r="E37" s="602" t="s">
        <v>317</v>
      </c>
      <c r="F37" s="598"/>
      <c r="G37" s="598"/>
      <c r="H37" s="599"/>
      <c r="I37" s="2541"/>
      <c r="M37" s="481">
        <v>15</v>
      </c>
    </row>
    <row customHeight="1" ht="27.299999999999997">
      <c r="A38" s="2081"/>
      <c r="C38" s="494"/>
      <c r="D38" s="545" t="s">
        <v>878</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879</v>
      </c>
      <c r="E39" s="604" t="s">
        <v>1290</v>
      </c>
      <c r="F39" s="596"/>
      <c r="G39" s="605"/>
      <c r="H39" s="596" t="s">
        <v>301</v>
      </c>
      <c r="I39" s="2567" t="s">
        <v>1303</v>
      </c>
      <c r="L39" s="553" t="s">
        <v>1291</v>
      </c>
      <c r="M39" s="481">
        <v>14</v>
      </c>
    </row>
    <row customHeight="1" ht="15.75">
      <c r="A40" s="2081" t="s">
        <v>108</v>
      </c>
      <c r="C40" s="494"/>
      <c r="D40" s="507"/>
      <c r="E40" s="602" t="s">
        <v>317</v>
      </c>
      <c r="F40" s="598"/>
      <c r="G40" s="598"/>
      <c r="H40" s="599"/>
      <c r="I40" s="2569"/>
      <c r="M40" s="481">
        <v>15</v>
      </c>
    </row>
    <row s="22224" customFormat="1" customHeight="1" ht="3">
      <c r="A41" s="2081"/>
      <c r="K41" s="594"/>
      <c r="L41" s="594"/>
      <c r="M41" s="538">
        <v>3</v>
      </c>
    </row>
    <row customHeight="1" ht="26.25">
      <c r="D42" s="2079" t="s">
        <v>799</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7451-56FA-9E5A-9215-901C53D1809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2263" width="25.140625" hidden="1" customWidth="1"/>
    <col min="3" max="3" style="22264" width="9.140625" hidden="1" customWidth="1"/>
    <col min="4" max="4" style="20976" width="3.00390625" customWidth="1"/>
    <col min="5" max="5" style="20133" width="6.00390625" customWidth="1"/>
    <col min="6" max="6" style="20133" width="46.7109375" customWidth="1"/>
    <col min="7" max="7" style="20133" width="35.00390625" customWidth="1"/>
    <col min="8" max="8" style="20133" width="3.00390625" customWidth="1"/>
    <col min="9" max="10" style="20133" width="11.00390625" customWidth="1"/>
    <col min="11" max="12" style="20133" width="35.00390625" customWidth="1"/>
    <col min="13" max="13" style="20133" width="84.00390625" customWidth="1"/>
    <col min="14" max="14" style="20133" width="10.00390625" customWidth="1"/>
    <col min="15" max="16" style="20300" width="10.00390625" customWidth="1"/>
    <col min="17" max="33" style="20133" width="10.00390625" customWidth="1"/>
    <col min="34" max="34" style="20133" width="10.57421875" hidden="1"/>
  </cols>
  <sheetData>
    <row s="20133"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0133" customFormat="1" customHeight="1" ht="18.75" hidden="1">
      <c r="A2" s="2178" t="s">
        <v>152</v>
      </c>
      <c r="B2" s="2178" t="s">
        <v>153</v>
      </c>
      <c r="C2" s="767"/>
      <c r="D2" s="742"/>
      <c r="E2" s="1429"/>
      <c r="F2" s="1429"/>
      <c r="G2" s="2825" t="str">
        <f>INDEX(PT_DIFFERENTIATION_NTAR,MATCH(B2,PT_DIFFERENTIATION_NTAR_ID,0))</f>
        <v/>
      </c>
      <c r="H2" s="2262"/>
      <c r="I2" s="2137"/>
      <c r="J2" s="2171"/>
      <c r="K2" s="2263"/>
      <c r="L2" s="2262" t="s">
        <v>301</v>
      </c>
      <c r="M2" s="2273"/>
      <c r="N2" s="732"/>
      <c r="O2" s="2022"/>
      <c r="P2" s="2022"/>
      <c r="AH2" s="2029">
        <v>0</v>
      </c>
    </row>
    <row s="20133" customFormat="1" customHeight="1" ht="18.75" hidden="1">
      <c r="A3" s="2178"/>
      <c r="B3" s="2178"/>
      <c r="C3" s="767" t="s">
        <v>1304</v>
      </c>
      <c r="D3" s="742"/>
      <c r="E3" s="1429"/>
      <c r="F3" s="1429"/>
      <c r="G3" s="2825"/>
      <c r="H3" s="1898"/>
      <c r="I3" s="1049" t="s">
        <v>1305</v>
      </c>
      <c r="J3" s="969"/>
      <c r="K3" s="1898"/>
      <c r="L3" s="612"/>
      <c r="M3" s="2273"/>
      <c r="N3" s="732"/>
      <c r="O3" s="2022"/>
      <c r="P3" s="2022"/>
      <c r="AH3" s="2029">
        <v>0</v>
      </c>
    </row>
    <row s="20133"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0133" customFormat="1" customHeight="1" ht="18.75" hidden="1">
      <c r="A5" s="2178" t="s">
        <v>152</v>
      </c>
      <c r="B5" s="2178" t="s">
        <v>153</v>
      </c>
      <c r="C5" s="767"/>
      <c r="D5" s="742"/>
      <c r="E5" s="1429"/>
      <c r="F5" s="1429"/>
      <c r="G5" s="2825" t="str">
        <f>INDEX(PT_DIFFERENTIATION_NTAR,MATCH(B5,PT_DIFFERENTIATION_NTAR_ID,0))</f>
        <v/>
      </c>
      <c r="H5" s="2262"/>
      <c r="I5" s="2137"/>
      <c r="J5" s="2171"/>
      <c r="K5" s="2176"/>
      <c r="L5" s="2262" t="s">
        <v>301</v>
      </c>
      <c r="M5" s="2273"/>
      <c r="N5" s="732"/>
      <c r="O5" s="2022"/>
      <c r="P5" s="2022"/>
      <c r="AH5" s="2029">
        <v>0</v>
      </c>
    </row>
    <row s="20133" customFormat="1" customHeight="1" ht="18.75" hidden="1">
      <c r="A6" s="2178"/>
      <c r="B6" s="2178"/>
      <c r="C6" s="767" t="s">
        <v>1306</v>
      </c>
      <c r="D6" s="742"/>
      <c r="E6" s="1429"/>
      <c r="F6" s="1429"/>
      <c r="G6" s="2825"/>
      <c r="H6" s="1898"/>
      <c r="I6" s="1049" t="s">
        <v>1305</v>
      </c>
      <c r="J6" s="969"/>
      <c r="K6" s="1898"/>
      <c r="L6" s="612"/>
      <c r="M6" s="2273"/>
      <c r="N6" s="732"/>
      <c r="O6" s="2022"/>
      <c r="P6" s="2022"/>
      <c r="AH6" s="2029">
        <v>0</v>
      </c>
    </row>
    <row s="20133"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0133" customFormat="1" customHeight="1" ht="56.25" hidden="1">
      <c r="A8" s="2178"/>
      <c r="B8" s="2178"/>
      <c r="C8" s="767"/>
      <c r="D8" s="742"/>
      <c r="E8" s="1429"/>
      <c r="F8" s="1429"/>
      <c r="G8" s="1429"/>
      <c r="H8" s="2169"/>
      <c r="I8" s="2137"/>
      <c r="J8" s="2171"/>
      <c r="K8" s="2263"/>
      <c r="L8" s="2169" t="s">
        <v>301</v>
      </c>
      <c r="M8" s="2273"/>
      <c r="N8" s="732"/>
      <c r="O8" s="2022"/>
      <c r="P8" s="2022"/>
      <c r="AH8" s="2029">
        <v>0</v>
      </c>
    </row>
    <row customHeight="1" ht="14.25" hidden="1">
      <c r="T9" s="795"/>
      <c r="AG9" s="653"/>
      <c r="AH9" s="772">
        <v>0</v>
      </c>
    </row>
    <row s="20133" customFormat="1" customHeight="1" ht="56.25" hidden="1">
      <c r="A10" s="2178"/>
      <c r="B10" s="2178"/>
      <c r="C10" s="767"/>
      <c r="D10" s="742"/>
      <c r="E10" s="1429"/>
      <c r="F10" s="1429"/>
      <c r="G10" s="1429"/>
      <c r="H10" s="2168"/>
      <c r="I10" s="2137"/>
      <c r="J10" s="2171"/>
      <c r="K10" s="2176"/>
      <c r="L10" s="2169" t="s">
        <v>301</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295</v>
      </c>
      <c r="F19" s="2607"/>
      <c r="G19" s="2607"/>
      <c r="H19" s="2607"/>
      <c r="I19" s="2607"/>
      <c r="J19" s="2607"/>
      <c r="K19" s="2607"/>
      <c r="L19" s="2607"/>
      <c r="M19" s="2787" t="s">
        <v>296</v>
      </c>
      <c r="AH19" s="772">
        <v>21</v>
      </c>
    </row>
    <row customHeight="1" ht="22.049999999999997">
      <c r="D20" s="774"/>
      <c r="E20" s="2675" t="s">
        <v>88</v>
      </c>
      <c r="F20" s="2622" t="s">
        <v>119</v>
      </c>
      <c r="G20" s="2622" t="s">
        <v>120</v>
      </c>
      <c r="H20" s="2784" t="s">
        <v>1307</v>
      </c>
      <c r="I20" s="2785"/>
      <c r="J20" s="2831"/>
      <c r="K20" s="2622" t="s">
        <v>298</v>
      </c>
      <c r="L20" s="2622" t="s">
        <v>385</v>
      </c>
      <c r="M20" s="2787"/>
      <c r="AH20" s="772">
        <v>21</v>
      </c>
    </row>
    <row customHeight="1" ht="22.049999999999997">
      <c r="D21" s="774"/>
      <c r="E21" s="2677"/>
      <c r="F21" s="2623"/>
      <c r="G21" s="2623"/>
      <c r="H21" s="2616" t="s">
        <v>1308</v>
      </c>
      <c r="I21" s="2618"/>
      <c r="J21" s="506" t="s">
        <v>1309</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106</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301</v>
      </c>
      <c r="L23" s="2859"/>
      <c r="M23" s="2167"/>
      <c r="N23" s="732"/>
      <c r="AH23" s="772">
        <v>19</v>
      </c>
    </row>
    <row customHeight="1" ht="60.75" hidden="1">
      <c r="A24" s="2178" t="s">
        <v>152</v>
      </c>
      <c r="B24" s="2178" t="s">
        <v>153</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301</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0133" customFormat="1" customHeight="1" ht="18.75" hidden="1">
      <c r="A25" s="2178"/>
      <c r="B25" s="2178"/>
      <c r="C25" s="767" t="s">
        <v>1304</v>
      </c>
      <c r="D25" s="2864"/>
      <c r="E25" s="2602"/>
      <c r="F25" s="2868"/>
      <c r="G25" s="2825"/>
      <c r="H25" s="1898"/>
      <c r="I25" s="1049" t="s">
        <v>1305</v>
      </c>
      <c r="J25" s="969"/>
      <c r="K25" s="1898"/>
      <c r="L25" s="612"/>
      <c r="M25" s="2568"/>
      <c r="N25" s="732"/>
      <c r="O25" s="2022"/>
      <c r="P25" s="2022"/>
      <c r="AH25" s="2029">
        <v>0</v>
      </c>
    </row>
    <row customHeight="1" ht="0.75" hidden="1">
      <c r="A26" s="2178"/>
      <c r="B26" s="2178"/>
      <c r="C26" s="767" t="s">
        <v>1310</v>
      </c>
      <c r="D26" s="2864"/>
      <c r="E26" s="2602"/>
      <c r="F26" s="2781"/>
      <c r="G26" s="798"/>
      <c r="H26" s="1898"/>
      <c r="I26" s="793"/>
      <c r="J26" s="747"/>
      <c r="K26" s="1898"/>
      <c r="L26" s="599"/>
      <c r="M26" s="2568"/>
      <c r="N26" s="732"/>
      <c r="AH26" s="772">
        <v>0</v>
      </c>
    </row>
    <row s="20133" customFormat="1" customHeight="1" ht="45" hidden="1">
      <c r="A27" s="2178" t="s">
        <v>157</v>
      </c>
      <c r="B27" s="2178" t="s">
        <v>158</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301</v>
      </c>
      <c r="M27" s="2568"/>
      <c r="N27" s="732"/>
      <c r="O27" s="2022"/>
      <c r="P27" s="2022"/>
      <c r="AH27" s="2029">
        <v>0</v>
      </c>
    </row>
    <row s="20133" customFormat="1" customHeight="1" ht="18.75" hidden="1">
      <c r="A28" s="2178"/>
      <c r="B28" s="2178"/>
      <c r="C28" s="767" t="s">
        <v>1304</v>
      </c>
      <c r="D28" s="2860"/>
      <c r="E28" s="2861"/>
      <c r="F28" s="2862"/>
      <c r="G28" s="2825"/>
      <c r="H28" s="1898"/>
      <c r="I28" s="1049" t="s">
        <v>1305</v>
      </c>
      <c r="J28" s="969"/>
      <c r="K28" s="1898"/>
      <c r="L28" s="612"/>
      <c r="M28" s="2568"/>
      <c r="N28" s="732"/>
      <c r="O28" s="2022"/>
      <c r="P28" s="2022"/>
      <c r="AH28" s="2029">
        <v>0</v>
      </c>
    </row>
    <row s="20133" customFormat="1" customHeight="1" ht="0.75" hidden="1">
      <c r="A29" s="2178"/>
      <c r="B29" s="2178"/>
      <c r="C29" s="767" t="s">
        <v>1310</v>
      </c>
      <c r="D29" s="2860"/>
      <c r="E29" s="2602"/>
      <c r="F29" s="2781"/>
      <c r="G29" s="798"/>
      <c r="H29" s="1898"/>
      <c r="I29" s="1049"/>
      <c r="J29" s="969"/>
      <c r="K29" s="1898"/>
      <c r="L29" s="612"/>
      <c r="M29" s="2568"/>
      <c r="N29" s="732"/>
      <c r="O29" s="2022"/>
      <c r="P29" s="2022"/>
      <c r="AH29" s="2029">
        <v>0</v>
      </c>
    </row>
    <row s="20133" customFormat="1" customHeight="1" ht="45" hidden="1">
      <c r="A30" s="2178" t="s">
        <v>164</v>
      </c>
      <c r="B30" s="2178" t="s">
        <v>165</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301</v>
      </c>
      <c r="M30" s="2568"/>
      <c r="N30" s="732"/>
      <c r="O30" s="2022"/>
      <c r="P30" s="2022"/>
      <c r="AH30" s="2029">
        <v>0</v>
      </c>
    </row>
    <row s="20133" customFormat="1" customHeight="1" ht="18.75" hidden="1">
      <c r="A31" s="2178"/>
      <c r="B31" s="2178"/>
      <c r="C31" s="767" t="s">
        <v>1304</v>
      </c>
      <c r="D31" s="2860"/>
      <c r="E31" s="2602"/>
      <c r="F31" s="2781"/>
      <c r="G31" s="2825"/>
      <c r="H31" s="1898"/>
      <c r="I31" s="1049" t="s">
        <v>1305</v>
      </c>
      <c r="J31" s="969"/>
      <c r="K31" s="1898"/>
      <c r="L31" s="612"/>
      <c r="M31" s="2568"/>
      <c r="N31" s="732"/>
      <c r="O31" s="2022"/>
      <c r="P31" s="2022"/>
      <c r="AH31" s="2029">
        <v>0</v>
      </c>
    </row>
    <row s="20133" customFormat="1" customHeight="1" ht="0.75" hidden="1">
      <c r="A32" s="2178"/>
      <c r="B32" s="2178"/>
      <c r="C32" s="767" t="s">
        <v>1310</v>
      </c>
      <c r="D32" s="2860"/>
      <c r="E32" s="2602"/>
      <c r="F32" s="2781"/>
      <c r="G32" s="798"/>
      <c r="H32" s="1898"/>
      <c r="I32" s="1049"/>
      <c r="J32" s="969"/>
      <c r="K32" s="1898"/>
      <c r="L32" s="612"/>
      <c r="M32" s="2568"/>
      <c r="N32" s="732"/>
      <c r="O32" s="2022"/>
      <c r="P32" s="2022"/>
      <c r="AH32" s="2029">
        <v>0</v>
      </c>
    </row>
    <row s="20133" customFormat="1" customHeight="1" ht="45" hidden="1">
      <c r="A33" s="2178" t="s">
        <v>170</v>
      </c>
      <c r="B33" s="2178" t="s">
        <v>171</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301</v>
      </c>
      <c r="M33" s="2568"/>
      <c r="N33" s="732"/>
      <c r="O33" s="2022"/>
      <c r="P33" s="2022"/>
      <c r="AH33" s="2029">
        <v>0</v>
      </c>
    </row>
    <row s="20133" customFormat="1" customHeight="1" ht="18.75" hidden="1">
      <c r="A34" s="2178"/>
      <c r="B34" s="2178"/>
      <c r="C34" s="767" t="s">
        <v>1304</v>
      </c>
      <c r="D34" s="2860"/>
      <c r="E34" s="2602"/>
      <c r="F34" s="2781"/>
      <c r="G34" s="2825"/>
      <c r="H34" s="1898"/>
      <c r="I34" s="1049" t="s">
        <v>1305</v>
      </c>
      <c r="J34" s="969"/>
      <c r="K34" s="1898"/>
      <c r="L34" s="612"/>
      <c r="M34" s="2568"/>
      <c r="N34" s="732"/>
      <c r="O34" s="2022"/>
      <c r="P34" s="2022"/>
      <c r="AH34" s="2029">
        <v>0</v>
      </c>
    </row>
    <row s="20133" customFormat="1" customHeight="1" ht="0.75" hidden="1">
      <c r="A35" s="2178"/>
      <c r="B35" s="2178"/>
      <c r="C35" s="767" t="s">
        <v>1310</v>
      </c>
      <c r="D35" s="2860"/>
      <c r="E35" s="2602"/>
      <c r="F35" s="2781"/>
      <c r="G35" s="798"/>
      <c r="H35" s="1898"/>
      <c r="I35" s="1049"/>
      <c r="J35" s="969"/>
      <c r="K35" s="1898"/>
      <c r="L35" s="612"/>
      <c r="M35" s="2568"/>
      <c r="N35" s="732"/>
      <c r="O35" s="2022"/>
      <c r="P35" s="2022"/>
      <c r="AH35" s="2029">
        <v>0</v>
      </c>
    </row>
    <row s="20133" customFormat="1" customHeight="1" ht="18.75" hidden="1">
      <c r="A36" s="2178" t="s">
        <v>176</v>
      </c>
      <c r="B36" s="2178" t="s">
        <v>177</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301</v>
      </c>
      <c r="M36" s="2568"/>
      <c r="N36" s="732"/>
      <c r="O36" s="2022"/>
      <c r="P36" s="2022"/>
      <c r="AH36" s="2029">
        <v>0</v>
      </c>
    </row>
    <row s="20133" customFormat="1" customHeight="1" ht="18.75" hidden="1">
      <c r="A37" s="2178"/>
      <c r="B37" s="2178"/>
      <c r="C37" s="767" t="s">
        <v>1304</v>
      </c>
      <c r="D37" s="2860"/>
      <c r="E37" s="2602"/>
      <c r="F37" s="2781"/>
      <c r="G37" s="2825"/>
      <c r="H37" s="1898"/>
      <c r="I37" s="1049" t="s">
        <v>1305</v>
      </c>
      <c r="J37" s="969"/>
      <c r="K37" s="1898"/>
      <c r="L37" s="612"/>
      <c r="M37" s="2568"/>
      <c r="N37" s="732"/>
      <c r="O37" s="2022"/>
      <c r="P37" s="2022"/>
      <c r="AH37" s="2029">
        <v>0</v>
      </c>
    </row>
    <row s="20133" customFormat="1" customHeight="1" ht="0.75" hidden="1">
      <c r="A38" s="2178"/>
      <c r="B38" s="2178"/>
      <c r="C38" s="767" t="s">
        <v>1310</v>
      </c>
      <c r="D38" s="2860"/>
      <c r="E38" s="2602"/>
      <c r="F38" s="2781"/>
      <c r="G38" s="798"/>
      <c r="H38" s="1898"/>
      <c r="I38" s="1049"/>
      <c r="J38" s="969"/>
      <c r="K38" s="1898"/>
      <c r="L38" s="612"/>
      <c r="M38" s="2568"/>
      <c r="N38" s="732"/>
      <c r="O38" s="2022"/>
      <c r="P38" s="2022"/>
      <c r="AH38" s="2029">
        <v>0</v>
      </c>
    </row>
    <row s="20133" customFormat="1" customHeight="1" ht="18.75" hidden="1">
      <c r="A39" s="2178" t="s">
        <v>182</v>
      </c>
      <c r="B39" s="2178" t="s">
        <v>183</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301</v>
      </c>
      <c r="M39" s="2568"/>
      <c r="N39" s="732"/>
      <c r="O39" s="2022"/>
      <c r="P39" s="2022"/>
      <c r="AH39" s="2029">
        <v>0</v>
      </c>
    </row>
    <row s="20133" customFormat="1" customHeight="1" ht="18.75" hidden="1">
      <c r="A40" s="2178"/>
      <c r="B40" s="2178"/>
      <c r="C40" s="767" t="s">
        <v>1304</v>
      </c>
      <c r="D40" s="2860"/>
      <c r="E40" s="2602"/>
      <c r="F40" s="2781"/>
      <c r="G40" s="2825"/>
      <c r="H40" s="1898"/>
      <c r="I40" s="1049" t="s">
        <v>1305</v>
      </c>
      <c r="J40" s="969"/>
      <c r="K40" s="1898"/>
      <c r="L40" s="612"/>
      <c r="M40" s="2568"/>
      <c r="N40" s="732"/>
      <c r="O40" s="2022"/>
      <c r="P40" s="2022"/>
      <c r="AH40" s="2029">
        <v>0</v>
      </c>
    </row>
    <row s="20133" customFormat="1" customHeight="1" ht="0.75" hidden="1">
      <c r="A41" s="2178"/>
      <c r="B41" s="2178"/>
      <c r="C41" s="767" t="s">
        <v>1310</v>
      </c>
      <c r="D41" s="2860"/>
      <c r="E41" s="2602"/>
      <c r="F41" s="2781"/>
      <c r="G41" s="798"/>
      <c r="H41" s="1898"/>
      <c r="I41" s="1049"/>
      <c r="J41" s="969"/>
      <c r="K41" s="1898"/>
      <c r="L41" s="612"/>
      <c r="M41" s="2568"/>
      <c r="N41" s="732"/>
      <c r="O41" s="2022"/>
      <c r="P41" s="2022"/>
      <c r="AH41" s="2029">
        <v>0</v>
      </c>
    </row>
    <row s="20133" customFormat="1" customHeight="1" ht="18.75" hidden="1">
      <c r="A42" s="2178" t="s">
        <v>188</v>
      </c>
      <c r="B42" s="2178" t="s">
        <v>189</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301</v>
      </c>
      <c r="M42" s="2568"/>
      <c r="N42" s="732"/>
      <c r="O42" s="2022"/>
      <c r="P42" s="2022"/>
      <c r="AH42" s="2029">
        <v>0</v>
      </c>
    </row>
    <row s="20133" customFormat="1" customHeight="1" ht="18.75" hidden="1">
      <c r="A43" s="2178"/>
      <c r="B43" s="2178"/>
      <c r="C43" s="767" t="s">
        <v>1304</v>
      </c>
      <c r="D43" s="2860"/>
      <c r="E43" s="2602"/>
      <c r="F43" s="2781"/>
      <c r="G43" s="2825"/>
      <c r="H43" s="1898"/>
      <c r="I43" s="1049" t="s">
        <v>1305</v>
      </c>
      <c r="J43" s="969"/>
      <c r="K43" s="1898"/>
      <c r="L43" s="612"/>
      <c r="M43" s="2568"/>
      <c r="N43" s="732"/>
      <c r="O43" s="2022"/>
      <c r="P43" s="2022"/>
      <c r="AH43" s="2029">
        <v>0</v>
      </c>
    </row>
    <row s="20133" customFormat="1" customHeight="1" ht="0.75" hidden="1">
      <c r="A44" s="2178"/>
      <c r="B44" s="2178"/>
      <c r="C44" s="767" t="s">
        <v>1310</v>
      </c>
      <c r="D44" s="2860"/>
      <c r="E44" s="2602"/>
      <c r="F44" s="2781"/>
      <c r="G44" s="798"/>
      <c r="H44" s="1898"/>
      <c r="I44" s="1049"/>
      <c r="J44" s="969"/>
      <c r="K44" s="1898"/>
      <c r="L44" s="612"/>
      <c r="M44" s="2568"/>
      <c r="N44" s="732"/>
      <c r="O44" s="2022"/>
      <c r="P44" s="2022"/>
      <c r="AH44" s="2029">
        <v>0</v>
      </c>
    </row>
    <row s="20133" customFormat="1" customHeight="1" ht="18.75" hidden="1">
      <c r="A45" s="2178" t="s">
        <v>194</v>
      </c>
      <c r="B45" s="2178" t="s">
        <v>195</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301</v>
      </c>
      <c r="M45" s="2568"/>
      <c r="N45" s="732"/>
      <c r="O45" s="2022"/>
      <c r="P45" s="2022"/>
      <c r="AH45" s="2029">
        <v>0</v>
      </c>
    </row>
    <row s="20133" customFormat="1" customHeight="1" ht="18.75" hidden="1">
      <c r="A46" s="2178"/>
      <c r="B46" s="2178"/>
      <c r="C46" s="767" t="s">
        <v>1304</v>
      </c>
      <c r="D46" s="2860"/>
      <c r="E46" s="2602"/>
      <c r="F46" s="2781"/>
      <c r="G46" s="2825"/>
      <c r="H46" s="1898"/>
      <c r="I46" s="1049" t="s">
        <v>1305</v>
      </c>
      <c r="J46" s="969"/>
      <c r="K46" s="1898"/>
      <c r="L46" s="612"/>
      <c r="M46" s="2568"/>
      <c r="N46" s="732"/>
      <c r="O46" s="2022"/>
      <c r="P46" s="2022"/>
      <c r="AH46" s="2029">
        <v>0</v>
      </c>
    </row>
    <row s="20133" customFormat="1" customHeight="1" ht="0.75" hidden="1">
      <c r="A47" s="2178"/>
      <c r="B47" s="2178"/>
      <c r="C47" s="767" t="s">
        <v>1310</v>
      </c>
      <c r="D47" s="2860"/>
      <c r="E47" s="2602"/>
      <c r="F47" s="2781"/>
      <c r="G47" s="798"/>
      <c r="H47" s="1898"/>
      <c r="I47" s="1049"/>
      <c r="J47" s="969"/>
      <c r="K47" s="1898"/>
      <c r="L47" s="612"/>
      <c r="M47" s="2568"/>
      <c r="N47" s="732"/>
      <c r="O47" s="2022"/>
      <c r="P47" s="2022"/>
      <c r="AH47" s="2029">
        <v>0</v>
      </c>
    </row>
    <row s="20133" customFormat="1" customHeight="1" ht="18.75" hidden="1">
      <c r="A48" s="2178" t="s">
        <v>200</v>
      </c>
      <c r="B48" s="2178" t="s">
        <v>201</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301</v>
      </c>
      <c r="M48" s="2568"/>
      <c r="N48" s="732"/>
      <c r="O48" s="2022"/>
      <c r="P48" s="2022"/>
      <c r="AH48" s="2029">
        <v>0</v>
      </c>
    </row>
    <row s="20133" customFormat="1" customHeight="1" ht="18.75" hidden="1">
      <c r="A49" s="2178"/>
      <c r="B49" s="2178"/>
      <c r="C49" s="767" t="s">
        <v>1304</v>
      </c>
      <c r="D49" s="2860"/>
      <c r="E49" s="2602"/>
      <c r="F49" s="2781"/>
      <c r="G49" s="2825"/>
      <c r="H49" s="1898"/>
      <c r="I49" s="1049" t="s">
        <v>1305</v>
      </c>
      <c r="J49" s="969"/>
      <c r="K49" s="1898"/>
      <c r="L49" s="612"/>
      <c r="M49" s="2568"/>
      <c r="N49" s="732"/>
      <c r="O49" s="2022"/>
      <c r="P49" s="2022"/>
      <c r="AH49" s="2029">
        <v>0</v>
      </c>
    </row>
    <row s="20133" customFormat="1" customHeight="1" ht="0.75" hidden="1">
      <c r="A50" s="2178"/>
      <c r="B50" s="2178"/>
      <c r="C50" s="767" t="s">
        <v>1310</v>
      </c>
      <c r="D50" s="2860"/>
      <c r="E50" s="2602"/>
      <c r="F50" s="2781"/>
      <c r="G50" s="798"/>
      <c r="H50" s="1898"/>
      <c r="I50" s="1049"/>
      <c r="J50" s="969"/>
      <c r="K50" s="1898"/>
      <c r="L50" s="612"/>
      <c r="M50" s="2568"/>
      <c r="N50" s="732"/>
      <c r="O50" s="2022"/>
      <c r="P50" s="2022"/>
      <c r="AH50" s="2029">
        <v>0</v>
      </c>
    </row>
    <row s="20133" customFormat="1" customHeight="1" ht="18.75" hidden="1">
      <c r="A51" s="2178" t="s">
        <v>220</v>
      </c>
      <c r="B51" s="2178" t="s">
        <v>221</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301</v>
      </c>
      <c r="M51" s="2568"/>
      <c r="N51" s="732"/>
      <c r="O51" s="2022"/>
      <c r="P51" s="2022"/>
      <c r="AH51" s="2029">
        <v>0</v>
      </c>
    </row>
    <row s="20133" customFormat="1" customHeight="1" ht="18.75" hidden="1">
      <c r="A52" s="2178"/>
      <c r="B52" s="2178"/>
      <c r="C52" s="767" t="s">
        <v>1304</v>
      </c>
      <c r="D52" s="2860"/>
      <c r="E52" s="2602"/>
      <c r="F52" s="2781"/>
      <c r="G52" s="2825"/>
      <c r="H52" s="1898"/>
      <c r="I52" s="1049" t="s">
        <v>1305</v>
      </c>
      <c r="J52" s="969"/>
      <c r="K52" s="1898"/>
      <c r="L52" s="612"/>
      <c r="M52" s="2568"/>
      <c r="N52" s="732"/>
      <c r="O52" s="2022"/>
      <c r="P52" s="2022"/>
      <c r="AH52" s="2029">
        <v>0</v>
      </c>
    </row>
    <row s="20133" customFormat="1" customHeight="1" ht="0.75" hidden="1">
      <c r="A53" s="2178"/>
      <c r="B53" s="2178"/>
      <c r="C53" s="767" t="s">
        <v>1310</v>
      </c>
      <c r="D53" s="2860"/>
      <c r="E53" s="2602"/>
      <c r="F53" s="2781"/>
      <c r="G53" s="798"/>
      <c r="H53" s="1898"/>
      <c r="I53" s="1049"/>
      <c r="J53" s="969"/>
      <c r="K53" s="1898"/>
      <c r="L53" s="612"/>
      <c r="M53" s="2568"/>
      <c r="N53" s="732"/>
      <c r="O53" s="2022"/>
      <c r="P53" s="2022"/>
      <c r="AH53" s="2029">
        <v>0</v>
      </c>
    </row>
    <row s="20133" customFormat="1" customHeight="1" ht="18.75" hidden="1">
      <c r="A54" s="2178" t="s">
        <v>225</v>
      </c>
      <c r="B54" s="2178" t="s">
        <v>226</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301</v>
      </c>
      <c r="M54" s="2568"/>
      <c r="N54" s="732"/>
      <c r="O54" s="2022"/>
      <c r="P54" s="2022"/>
      <c r="AH54" s="2029">
        <v>0</v>
      </c>
    </row>
    <row s="20133" customFormat="1" customHeight="1" ht="18.75" hidden="1">
      <c r="A55" s="2178"/>
      <c r="B55" s="2178"/>
      <c r="C55" s="767" t="s">
        <v>1304</v>
      </c>
      <c r="D55" s="2860"/>
      <c r="E55" s="2602"/>
      <c r="F55" s="2781"/>
      <c r="G55" s="2825"/>
      <c r="H55" s="1898"/>
      <c r="I55" s="1049" t="s">
        <v>1305</v>
      </c>
      <c r="J55" s="969"/>
      <c r="K55" s="1898"/>
      <c r="L55" s="612"/>
      <c r="M55" s="2568"/>
      <c r="N55" s="732"/>
      <c r="O55" s="2022"/>
      <c r="P55" s="2022"/>
      <c r="AH55" s="2029">
        <v>0</v>
      </c>
    </row>
    <row s="20133" customFormat="1" customHeight="1" ht="0.75" hidden="1">
      <c r="A56" s="2178"/>
      <c r="B56" s="2178"/>
      <c r="C56" s="767" t="s">
        <v>1310</v>
      </c>
      <c r="D56" s="2860"/>
      <c r="E56" s="2602"/>
      <c r="F56" s="2781"/>
      <c r="G56" s="798"/>
      <c r="H56" s="1898"/>
      <c r="I56" s="1049"/>
      <c r="J56" s="969"/>
      <c r="K56" s="1898"/>
      <c r="L56" s="612"/>
      <c r="M56" s="2568"/>
      <c r="N56" s="732"/>
      <c r="O56" s="2022"/>
      <c r="P56" s="2022"/>
      <c r="AH56" s="2029">
        <v>0</v>
      </c>
    </row>
    <row s="20133" customFormat="1" customHeight="1" ht="18.75" hidden="1">
      <c r="A57" s="2178" t="s">
        <v>230</v>
      </c>
      <c r="B57" s="2178" t="s">
        <v>231</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301</v>
      </c>
      <c r="M57" s="2568"/>
      <c r="N57" s="732"/>
      <c r="O57" s="2022"/>
      <c r="P57" s="2022"/>
      <c r="AH57" s="2029">
        <v>0</v>
      </c>
    </row>
    <row s="20133" customFormat="1" customHeight="1" ht="18.75" hidden="1">
      <c r="A58" s="2178"/>
      <c r="B58" s="2178"/>
      <c r="C58" s="767" t="s">
        <v>1304</v>
      </c>
      <c r="D58" s="2860"/>
      <c r="E58" s="2602"/>
      <c r="F58" s="2781"/>
      <c r="G58" s="2825"/>
      <c r="H58" s="1898"/>
      <c r="I58" s="1049" t="s">
        <v>1305</v>
      </c>
      <c r="J58" s="969"/>
      <c r="K58" s="1898"/>
      <c r="L58" s="612"/>
      <c r="M58" s="2568"/>
      <c r="N58" s="732"/>
      <c r="O58" s="2022"/>
      <c r="P58" s="2022"/>
      <c r="AH58" s="2029">
        <v>0</v>
      </c>
    </row>
    <row s="20133" customFormat="1" customHeight="1" ht="0.75" hidden="1">
      <c r="A59" s="2178"/>
      <c r="B59" s="2178"/>
      <c r="C59" s="767" t="s">
        <v>1310</v>
      </c>
      <c r="D59" s="2860"/>
      <c r="E59" s="2602"/>
      <c r="F59" s="2781"/>
      <c r="G59" s="798"/>
      <c r="H59" s="1898"/>
      <c r="I59" s="1049"/>
      <c r="J59" s="969"/>
      <c r="K59" s="1898"/>
      <c r="L59" s="612"/>
      <c r="M59" s="2568"/>
      <c r="N59" s="732"/>
      <c r="O59" s="2022"/>
      <c r="P59" s="2022"/>
      <c r="AH59" s="2029">
        <v>0</v>
      </c>
    </row>
    <row s="20133" customFormat="1" customHeight="1" ht="18.75" hidden="1">
      <c r="A60" s="2178" t="s">
        <v>235</v>
      </c>
      <c r="B60" s="2178" t="s">
        <v>236</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301</v>
      </c>
      <c r="M60" s="2568"/>
      <c r="N60" s="732"/>
      <c r="O60" s="2022"/>
      <c r="P60" s="2022"/>
      <c r="AH60" s="2029">
        <v>0</v>
      </c>
    </row>
    <row s="20133" customFormat="1" customHeight="1" ht="18.75" hidden="1">
      <c r="A61" s="2178"/>
      <c r="B61" s="2178"/>
      <c r="C61" s="767" t="s">
        <v>1304</v>
      </c>
      <c r="D61" s="2860"/>
      <c r="E61" s="2602"/>
      <c r="F61" s="2781"/>
      <c r="G61" s="2825"/>
      <c r="H61" s="1898"/>
      <c r="I61" s="1049" t="s">
        <v>1305</v>
      </c>
      <c r="J61" s="969"/>
      <c r="K61" s="1898"/>
      <c r="L61" s="612"/>
      <c r="M61" s="2568"/>
      <c r="N61" s="732"/>
      <c r="O61" s="2022"/>
      <c r="P61" s="2022"/>
      <c r="AH61" s="2029">
        <v>0</v>
      </c>
    </row>
    <row s="20133" customFormat="1" customHeight="1" ht="0.75" hidden="1">
      <c r="A62" s="2178"/>
      <c r="B62" s="2178"/>
      <c r="C62" s="767" t="s">
        <v>1310</v>
      </c>
      <c r="D62" s="2860"/>
      <c r="E62" s="2602"/>
      <c r="F62" s="2781"/>
      <c r="G62" s="798"/>
      <c r="H62" s="1898"/>
      <c r="I62" s="1049"/>
      <c r="J62" s="969"/>
      <c r="K62" s="1898"/>
      <c r="L62" s="612"/>
      <c r="M62" s="2568"/>
      <c r="N62" s="732"/>
      <c r="O62" s="2022"/>
      <c r="P62" s="2022"/>
      <c r="AH62" s="2029">
        <v>0</v>
      </c>
    </row>
    <row s="20133" customFormat="1" customHeight="1" ht="18.75" hidden="1">
      <c r="A63" s="2178" t="s">
        <v>240</v>
      </c>
      <c r="B63" s="2178" t="s">
        <v>241</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301</v>
      </c>
      <c r="M63" s="2568"/>
      <c r="N63" s="732"/>
      <c r="O63" s="2022"/>
      <c r="P63" s="2022"/>
      <c r="AH63" s="2029">
        <v>0</v>
      </c>
    </row>
    <row s="20133" customFormat="1" customHeight="1" ht="18.75" hidden="1">
      <c r="A64" s="2178"/>
      <c r="B64" s="2178"/>
      <c r="C64" s="767" t="s">
        <v>1304</v>
      </c>
      <c r="D64" s="2860"/>
      <c r="E64" s="2602"/>
      <c r="F64" s="2781"/>
      <c r="G64" s="2825"/>
      <c r="H64" s="1898"/>
      <c r="I64" s="1049" t="s">
        <v>1305</v>
      </c>
      <c r="J64" s="969"/>
      <c r="K64" s="1898"/>
      <c r="L64" s="612"/>
      <c r="M64" s="2568"/>
      <c r="N64" s="732"/>
      <c r="O64" s="2022"/>
      <c r="P64" s="2022"/>
      <c r="AH64" s="2029">
        <v>0</v>
      </c>
    </row>
    <row s="20133" customFormat="1" customHeight="1" ht="0.75" hidden="1">
      <c r="A65" s="2178"/>
      <c r="B65" s="2178"/>
      <c r="C65" s="767" t="s">
        <v>1310</v>
      </c>
      <c r="D65" s="2860"/>
      <c r="E65" s="2602"/>
      <c r="F65" s="2781"/>
      <c r="G65" s="798"/>
      <c r="H65" s="1898"/>
      <c r="I65" s="1049"/>
      <c r="J65" s="969"/>
      <c r="K65" s="1898"/>
      <c r="L65" s="612"/>
      <c r="M65" s="2568"/>
      <c r="N65" s="732"/>
      <c r="O65" s="2022"/>
      <c r="P65" s="2022"/>
      <c r="AH65" s="2029">
        <v>0</v>
      </c>
    </row>
    <row s="20133" customFormat="1" customHeight="1" ht="18.75" hidden="1">
      <c r="A66" s="2178" t="s">
        <v>245</v>
      </c>
      <c r="B66" s="2178" t="s">
        <v>246</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301</v>
      </c>
      <c r="M66" s="2568"/>
      <c r="N66" s="732"/>
      <c r="O66" s="2022"/>
      <c r="P66" s="2022"/>
      <c r="AH66" s="2029">
        <v>0</v>
      </c>
    </row>
    <row s="20133" customFormat="1" customHeight="1" ht="18.75" hidden="1">
      <c r="A67" s="2178"/>
      <c r="B67" s="2178"/>
      <c r="C67" s="767" t="s">
        <v>1304</v>
      </c>
      <c r="D67" s="2860"/>
      <c r="E67" s="2602"/>
      <c r="F67" s="2781"/>
      <c r="G67" s="2825"/>
      <c r="H67" s="1898"/>
      <c r="I67" s="1049" t="s">
        <v>1305</v>
      </c>
      <c r="J67" s="969"/>
      <c r="K67" s="1898"/>
      <c r="L67" s="612"/>
      <c r="M67" s="2568"/>
      <c r="N67" s="732"/>
      <c r="O67" s="2022"/>
      <c r="P67" s="2022"/>
      <c r="AH67" s="2029">
        <v>0</v>
      </c>
    </row>
    <row s="20133" customFormat="1" customHeight="1" ht="0.75" hidden="1">
      <c r="A68" s="2178"/>
      <c r="B68" s="2178"/>
      <c r="C68" s="767" t="s">
        <v>1310</v>
      </c>
      <c r="D68" s="2860"/>
      <c r="E68" s="2602"/>
      <c r="F68" s="2781"/>
      <c r="G68" s="798"/>
      <c r="H68" s="1898"/>
      <c r="I68" s="1049"/>
      <c r="J68" s="969"/>
      <c r="K68" s="1898"/>
      <c r="L68" s="612"/>
      <c r="M68" s="2568"/>
      <c r="N68" s="732"/>
      <c r="O68" s="2022"/>
      <c r="P68" s="2022"/>
      <c r="AH68" s="2029">
        <v>0</v>
      </c>
    </row>
    <row s="20133" customFormat="1" customHeight="1" ht="18.75" hidden="1">
      <c r="A69" s="2178" t="s">
        <v>250</v>
      </c>
      <c r="B69" s="2178" t="s">
        <v>251</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301</v>
      </c>
      <c r="M69" s="2568"/>
      <c r="N69" s="732"/>
      <c r="O69" s="2022"/>
      <c r="P69" s="2022"/>
      <c r="AH69" s="2029">
        <v>0</v>
      </c>
    </row>
    <row s="20133" customFormat="1" customHeight="1" ht="18.75" hidden="1">
      <c r="A70" s="2178"/>
      <c r="B70" s="2178"/>
      <c r="C70" s="767" t="s">
        <v>1304</v>
      </c>
      <c r="D70" s="2860"/>
      <c r="E70" s="2602"/>
      <c r="F70" s="2781"/>
      <c r="G70" s="2825"/>
      <c r="H70" s="1898"/>
      <c r="I70" s="1049" t="s">
        <v>1305</v>
      </c>
      <c r="J70" s="969"/>
      <c r="K70" s="1898"/>
      <c r="L70" s="612"/>
      <c r="M70" s="2568"/>
      <c r="N70" s="732"/>
      <c r="O70" s="2022"/>
      <c r="P70" s="2022"/>
      <c r="AH70" s="2029">
        <v>0</v>
      </c>
    </row>
    <row s="20133" customFormat="1" customHeight="1" ht="0.75" hidden="1">
      <c r="A71" s="2178"/>
      <c r="B71" s="2178"/>
      <c r="C71" s="767" t="s">
        <v>1310</v>
      </c>
      <c r="D71" s="2860"/>
      <c r="E71" s="2602"/>
      <c r="F71" s="2781"/>
      <c r="G71" s="798"/>
      <c r="H71" s="1898"/>
      <c r="I71" s="1049"/>
      <c r="J71" s="969"/>
      <c r="K71" s="1898"/>
      <c r="L71" s="612"/>
      <c r="M71" s="2568"/>
      <c r="N71" s="732"/>
      <c r="O71" s="2022"/>
      <c r="P71" s="2022"/>
      <c r="AH71" s="2029">
        <v>0</v>
      </c>
    </row>
    <row s="20133" customFormat="1" customHeight="1" ht="18.75" hidden="1">
      <c r="A72" s="2178" t="s">
        <v>255</v>
      </c>
      <c r="B72" s="2178" t="s">
        <v>256</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301</v>
      </c>
      <c r="M72" s="2568"/>
      <c r="N72" s="732"/>
      <c r="O72" s="2022"/>
      <c r="P72" s="2022"/>
      <c r="AH72" s="2029">
        <v>0</v>
      </c>
    </row>
    <row s="20133" customFormat="1" customHeight="1" ht="18.75" hidden="1">
      <c r="A73" s="2178"/>
      <c r="B73" s="2178"/>
      <c r="C73" s="767" t="s">
        <v>1304</v>
      </c>
      <c r="D73" s="2860"/>
      <c r="E73" s="2602"/>
      <c r="F73" s="2781"/>
      <c r="G73" s="2825"/>
      <c r="H73" s="1898"/>
      <c r="I73" s="1049" t="s">
        <v>1305</v>
      </c>
      <c r="J73" s="969"/>
      <c r="K73" s="1898"/>
      <c r="L73" s="612"/>
      <c r="M73" s="2568"/>
      <c r="N73" s="732"/>
      <c r="O73" s="2022"/>
      <c r="P73" s="2022"/>
      <c r="AH73" s="2029">
        <v>0</v>
      </c>
    </row>
    <row s="20133" customFormat="1" customHeight="1" ht="0.75" hidden="1">
      <c r="A74" s="2178"/>
      <c r="B74" s="2178"/>
      <c r="C74" s="767" t="s">
        <v>1310</v>
      </c>
      <c r="D74" s="2860"/>
      <c r="E74" s="2602"/>
      <c r="F74" s="2781"/>
      <c r="G74" s="798"/>
      <c r="H74" s="1898"/>
      <c r="I74" s="1049"/>
      <c r="J74" s="969"/>
      <c r="K74" s="1898"/>
      <c r="L74" s="612"/>
      <c r="M74" s="2568"/>
      <c r="N74" s="732"/>
      <c r="O74" s="2022"/>
      <c r="P74" s="2022"/>
      <c r="AH74" s="2029">
        <v>0</v>
      </c>
    </row>
    <row s="20133" customFormat="1" customHeight="1" ht="18.75" hidden="1">
      <c r="A75" s="2178" t="s">
        <v>260</v>
      </c>
      <c r="B75" s="2178" t="s">
        <v>261</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301</v>
      </c>
      <c r="M75" s="2568"/>
      <c r="N75" s="732"/>
      <c r="O75" s="2022"/>
      <c r="P75" s="2022"/>
      <c r="AH75" s="2029">
        <v>0</v>
      </c>
    </row>
    <row s="20133" customFormat="1" customHeight="1" ht="18.75" hidden="1">
      <c r="A76" s="2178"/>
      <c r="B76" s="2178"/>
      <c r="C76" s="767" t="s">
        <v>1304</v>
      </c>
      <c r="D76" s="2860"/>
      <c r="E76" s="2602"/>
      <c r="F76" s="2781"/>
      <c r="G76" s="2825"/>
      <c r="H76" s="1898"/>
      <c r="I76" s="1049" t="s">
        <v>1305</v>
      </c>
      <c r="J76" s="969"/>
      <c r="K76" s="1898"/>
      <c r="L76" s="612"/>
      <c r="M76" s="2568"/>
      <c r="N76" s="732"/>
      <c r="O76" s="2022"/>
      <c r="P76" s="2022"/>
      <c r="AH76" s="2029">
        <v>0</v>
      </c>
    </row>
    <row s="20133" customFormat="1" customHeight="1" ht="0.75" hidden="1">
      <c r="A77" s="2178"/>
      <c r="B77" s="2178"/>
      <c r="C77" s="767" t="s">
        <v>1310</v>
      </c>
      <c r="D77" s="2860"/>
      <c r="E77" s="2602"/>
      <c r="F77" s="2781"/>
      <c r="G77" s="798"/>
      <c r="H77" s="1898"/>
      <c r="I77" s="1049"/>
      <c r="J77" s="969"/>
      <c r="K77" s="1898"/>
      <c r="L77" s="612"/>
      <c r="M77" s="2568"/>
      <c r="N77" s="732"/>
      <c r="O77" s="2022"/>
      <c r="P77" s="2022"/>
      <c r="AH77" s="2029">
        <v>0</v>
      </c>
    </row>
    <row s="20133" customFormat="1" customHeight="1" ht="18.75" hidden="1">
      <c r="A78" s="2178" t="s">
        <v>265</v>
      </c>
      <c r="B78" s="2178" t="s">
        <v>266</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301</v>
      </c>
      <c r="M78" s="2568"/>
      <c r="N78" s="732"/>
      <c r="O78" s="2022"/>
      <c r="P78" s="2022"/>
      <c r="AH78" s="2029">
        <v>0</v>
      </c>
    </row>
    <row s="20133" customFormat="1" customHeight="1" ht="18.75" hidden="1">
      <c r="A79" s="2178"/>
      <c r="B79" s="2178"/>
      <c r="C79" s="767" t="s">
        <v>1304</v>
      </c>
      <c r="D79" s="2860"/>
      <c r="E79" s="2602"/>
      <c r="F79" s="2781"/>
      <c r="G79" s="2825"/>
      <c r="H79" s="1898"/>
      <c r="I79" s="1049" t="s">
        <v>1305</v>
      </c>
      <c r="J79" s="969"/>
      <c r="K79" s="1898"/>
      <c r="L79" s="612"/>
      <c r="M79" s="2568"/>
      <c r="N79" s="732"/>
      <c r="O79" s="2022"/>
      <c r="P79" s="2022"/>
      <c r="AH79" s="2029">
        <v>0</v>
      </c>
    </row>
    <row s="20133" customFormat="1" customHeight="1" ht="0.75" hidden="1">
      <c r="A80" s="2178"/>
      <c r="B80" s="2178"/>
      <c r="C80" s="767" t="s">
        <v>1310</v>
      </c>
      <c r="D80" s="2860"/>
      <c r="E80" s="2602"/>
      <c r="F80" s="2781"/>
      <c r="G80" s="798"/>
      <c r="H80" s="1898"/>
      <c r="I80" s="1049"/>
      <c r="J80" s="969"/>
      <c r="K80" s="1898"/>
      <c r="L80" s="612"/>
      <c r="M80" s="2568"/>
      <c r="N80" s="732"/>
      <c r="O80" s="2022"/>
      <c r="P80" s="2022"/>
      <c r="AH80" s="2029">
        <v>0</v>
      </c>
    </row>
    <row s="20133" customFormat="1" customHeight="1" ht="18.75" hidden="1">
      <c r="A81" s="2178" t="s">
        <v>270</v>
      </c>
      <c r="B81" s="2178" t="s">
        <v>271</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301</v>
      </c>
      <c r="M81" s="2568"/>
      <c r="N81" s="732"/>
      <c r="O81" s="2022"/>
      <c r="P81" s="2022"/>
      <c r="AH81" s="2029">
        <v>0</v>
      </c>
    </row>
    <row s="20133" customFormat="1" customHeight="1" ht="18.75" hidden="1">
      <c r="A82" s="2178"/>
      <c r="B82" s="2178"/>
      <c r="C82" s="767" t="s">
        <v>1304</v>
      </c>
      <c r="D82" s="2860"/>
      <c r="E82" s="2602"/>
      <c r="F82" s="2781"/>
      <c r="G82" s="2825"/>
      <c r="H82" s="1898"/>
      <c r="I82" s="1049" t="s">
        <v>1305</v>
      </c>
      <c r="J82" s="969"/>
      <c r="K82" s="1898"/>
      <c r="L82" s="612"/>
      <c r="M82" s="2568"/>
      <c r="N82" s="732"/>
      <c r="O82" s="2022"/>
      <c r="P82" s="2022"/>
      <c r="AH82" s="2029">
        <v>0</v>
      </c>
    </row>
    <row s="20133" customFormat="1" customHeight="1" ht="1.05">
      <c r="A83" s="2178"/>
      <c r="B83" s="2178"/>
      <c r="C83" s="767" t="s">
        <v>1310</v>
      </c>
      <c r="D83" s="2860"/>
      <c r="E83" s="2602"/>
      <c r="F83" s="2781"/>
      <c r="G83" s="798"/>
      <c r="H83" s="1898"/>
      <c r="I83" s="1049"/>
      <c r="J83" s="969"/>
      <c r="K83" s="1898"/>
      <c r="L83" s="612"/>
      <c r="M83" s="2568"/>
      <c r="N83" s="732"/>
      <c r="O83" s="2022"/>
      <c r="P83" s="2022"/>
      <c r="AH83" s="2029">
        <v>1</v>
      </c>
    </row>
    <row customHeight="1" ht="19.95">
      <c r="A84" s="2178"/>
      <c r="B84" s="2178"/>
      <c r="D84" s="774"/>
      <c r="E84" s="545" t="s">
        <v>107</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301</v>
      </c>
      <c r="G85" s="596" t="s">
        <v>301</v>
      </c>
      <c r="H85" s="2616" t="s">
        <v>301</v>
      </c>
      <c r="I85" s="2618"/>
      <c r="J85" s="596" t="s">
        <v>301</v>
      </c>
      <c r="K85" s="596" t="s">
        <v>301</v>
      </c>
      <c r="L85" s="799"/>
      <c r="M85" s="743" t="s">
        <v>1311</v>
      </c>
      <c r="N85" s="732"/>
      <c r="AH85" s="772">
        <v>34</v>
      </c>
    </row>
    <row customHeight="1" ht="19.95">
      <c r="A86" s="2178"/>
      <c r="B86" s="2178"/>
      <c r="D86" s="774"/>
      <c r="E86" s="545" t="s">
        <v>90</v>
      </c>
      <c r="F86" s="2858" t="s">
        <v>1312</v>
      </c>
      <c r="G86" s="2858"/>
      <c r="H86" s="2858"/>
      <c r="I86" s="2858"/>
      <c r="J86" s="2858"/>
      <c r="K86" s="2858"/>
      <c r="L86" s="2858"/>
      <c r="M86" s="695"/>
      <c r="N86" s="732"/>
      <c r="AH86" s="772">
        <v>19</v>
      </c>
    </row>
    <row s="20133" customFormat="1" customHeight="1" ht="60.75" hidden="1">
      <c r="A87" s="2178" t="s">
        <v>152</v>
      </c>
      <c r="B87" s="2178" t="s">
        <v>153</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301</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0133" customFormat="1" customHeight="1" ht="18.75" hidden="1">
      <c r="A88" s="2178"/>
      <c r="B88" s="2178"/>
      <c r="C88" s="767" t="s">
        <v>1306</v>
      </c>
      <c r="D88" s="2860"/>
      <c r="E88" s="2602"/>
      <c r="F88" s="2781"/>
      <c r="G88" s="2825"/>
      <c r="H88" s="1898"/>
      <c r="I88" s="1049" t="s">
        <v>1305</v>
      </c>
      <c r="J88" s="969"/>
      <c r="K88" s="1898"/>
      <c r="L88" s="612"/>
      <c r="M88" s="2568"/>
      <c r="N88" s="732"/>
      <c r="O88" s="2022"/>
      <c r="P88" s="2022"/>
      <c r="AH88" s="2029">
        <v>0</v>
      </c>
    </row>
    <row s="20133" customFormat="1" customHeight="1" ht="0.75" hidden="1">
      <c r="A89" s="2178"/>
      <c r="B89" s="2178"/>
      <c r="C89" s="767" t="s">
        <v>1313</v>
      </c>
      <c r="D89" s="2860"/>
      <c r="E89" s="2602"/>
      <c r="F89" s="2781"/>
      <c r="G89" s="798"/>
      <c r="H89" s="1898"/>
      <c r="I89" s="1049"/>
      <c r="J89" s="969"/>
      <c r="K89" s="1898"/>
      <c r="L89" s="612"/>
      <c r="M89" s="2568"/>
      <c r="N89" s="732"/>
      <c r="O89" s="2022"/>
      <c r="P89" s="2022"/>
      <c r="AH89" s="2029">
        <v>0</v>
      </c>
    </row>
    <row s="20133" customFormat="1" customHeight="1" ht="45" hidden="1">
      <c r="A90" s="2178" t="s">
        <v>157</v>
      </c>
      <c r="B90" s="2178" t="s">
        <v>158</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301</v>
      </c>
      <c r="M90" s="2569"/>
      <c r="N90" s="732"/>
      <c r="O90" s="2022"/>
      <c r="P90" s="2022"/>
      <c r="AH90" s="2029">
        <v>0</v>
      </c>
    </row>
    <row s="20133" customFormat="1" customHeight="1" ht="18.75" hidden="1">
      <c r="A91" s="2178"/>
      <c r="B91" s="2178"/>
      <c r="C91" s="767" t="s">
        <v>1306</v>
      </c>
      <c r="D91" s="2860"/>
      <c r="E91" s="2602"/>
      <c r="F91" s="2781"/>
      <c r="G91" s="2825"/>
      <c r="H91" s="1898"/>
      <c r="I91" s="1049" t="s">
        <v>1305</v>
      </c>
      <c r="J91" s="969"/>
      <c r="K91" s="1898"/>
      <c r="L91" s="612"/>
      <c r="M91" s="2259"/>
      <c r="N91" s="732"/>
      <c r="O91" s="2022"/>
      <c r="P91" s="2022"/>
      <c r="AH91" s="2029">
        <v>0</v>
      </c>
    </row>
    <row s="20133" customFormat="1" customHeight="1" ht="0.75" hidden="1">
      <c r="A92" s="2178"/>
      <c r="B92" s="2178"/>
      <c r="C92" s="767" t="s">
        <v>1313</v>
      </c>
      <c r="D92" s="2860"/>
      <c r="E92" s="2602"/>
      <c r="F92" s="2781"/>
      <c r="G92" s="798"/>
      <c r="H92" s="1898"/>
      <c r="I92" s="1049"/>
      <c r="J92" s="969"/>
      <c r="K92" s="1898"/>
      <c r="L92" s="612"/>
      <c r="M92" s="739"/>
      <c r="N92" s="732"/>
      <c r="O92" s="2022"/>
      <c r="P92" s="2022"/>
      <c r="AH92" s="2029">
        <v>0</v>
      </c>
    </row>
    <row s="20133" customFormat="1" customHeight="1" ht="45" hidden="1">
      <c r="A93" s="2178" t="s">
        <v>164</v>
      </c>
      <c r="B93" s="2178" t="s">
        <v>165</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301</v>
      </c>
      <c r="M93" s="739"/>
      <c r="N93" s="732"/>
      <c r="O93" s="2022"/>
      <c r="P93" s="2022"/>
      <c r="AH93" s="2029">
        <v>0</v>
      </c>
    </row>
    <row s="20133" customFormat="1" customHeight="1" ht="18.75" hidden="1">
      <c r="A94" s="2178"/>
      <c r="B94" s="2178"/>
      <c r="C94" s="767" t="s">
        <v>1306</v>
      </c>
      <c r="D94" s="2860"/>
      <c r="E94" s="2602"/>
      <c r="F94" s="2781"/>
      <c r="G94" s="2825"/>
      <c r="H94" s="1898"/>
      <c r="I94" s="1049" t="s">
        <v>1305</v>
      </c>
      <c r="J94" s="969"/>
      <c r="K94" s="1898"/>
      <c r="L94" s="612"/>
      <c r="M94" s="739"/>
      <c r="N94" s="732"/>
      <c r="O94" s="2022"/>
      <c r="P94" s="2022"/>
      <c r="AH94" s="2029">
        <v>0</v>
      </c>
    </row>
    <row s="20133" customFormat="1" customHeight="1" ht="0.75" hidden="1">
      <c r="A95" s="2178"/>
      <c r="B95" s="2178"/>
      <c r="C95" s="767" t="s">
        <v>1313</v>
      </c>
      <c r="D95" s="2860"/>
      <c r="E95" s="2602"/>
      <c r="F95" s="2781"/>
      <c r="G95" s="798"/>
      <c r="H95" s="1898"/>
      <c r="I95" s="1049"/>
      <c r="J95" s="969"/>
      <c r="K95" s="1898"/>
      <c r="L95" s="612"/>
      <c r="M95" s="739"/>
      <c r="N95" s="732"/>
      <c r="O95" s="2022"/>
      <c r="P95" s="2022"/>
      <c r="AH95" s="2029">
        <v>0</v>
      </c>
    </row>
    <row s="20133" customFormat="1" customHeight="1" ht="45" hidden="1">
      <c r="A96" s="2178" t="s">
        <v>170</v>
      </c>
      <c r="B96" s="2178" t="s">
        <v>171</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301</v>
      </c>
      <c r="M96" s="739"/>
      <c r="N96" s="732"/>
      <c r="O96" s="2022"/>
      <c r="P96" s="2022"/>
      <c r="AH96" s="2029">
        <v>0</v>
      </c>
    </row>
    <row s="20133" customFormat="1" customHeight="1" ht="18.75" hidden="1">
      <c r="A97" s="2178"/>
      <c r="B97" s="2178"/>
      <c r="C97" s="767" t="s">
        <v>1306</v>
      </c>
      <c r="D97" s="2860"/>
      <c r="E97" s="2602"/>
      <c r="F97" s="2781"/>
      <c r="G97" s="2825"/>
      <c r="H97" s="1898"/>
      <c r="I97" s="1049" t="s">
        <v>1305</v>
      </c>
      <c r="J97" s="969"/>
      <c r="K97" s="1898"/>
      <c r="L97" s="612"/>
      <c r="M97" s="739"/>
      <c r="N97" s="732"/>
      <c r="O97" s="2022"/>
      <c r="P97" s="2022"/>
      <c r="AH97" s="2029">
        <v>0</v>
      </c>
    </row>
    <row s="20133" customFormat="1" customHeight="1" ht="0.75" hidden="1">
      <c r="A98" s="2178"/>
      <c r="B98" s="2178"/>
      <c r="C98" s="767" t="s">
        <v>1313</v>
      </c>
      <c r="D98" s="2860"/>
      <c r="E98" s="2602"/>
      <c r="F98" s="2781"/>
      <c r="G98" s="798"/>
      <c r="H98" s="1898"/>
      <c r="I98" s="1049"/>
      <c r="J98" s="969"/>
      <c r="K98" s="1898"/>
      <c r="L98" s="612"/>
      <c r="M98" s="739"/>
      <c r="N98" s="732"/>
      <c r="O98" s="2022"/>
      <c r="P98" s="2022"/>
      <c r="AH98" s="2029">
        <v>0</v>
      </c>
    </row>
    <row s="20133" customFormat="1" customHeight="1" ht="18.75" hidden="1">
      <c r="A99" s="2178" t="s">
        <v>176</v>
      </c>
      <c r="B99" s="2178" t="s">
        <v>177</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301</v>
      </c>
      <c r="M99" s="739"/>
      <c r="N99" s="732"/>
      <c r="O99" s="2022"/>
      <c r="P99" s="2022"/>
      <c r="AH99" s="2029">
        <v>0</v>
      </c>
    </row>
    <row s="20133" customFormat="1" customHeight="1" ht="18.75" hidden="1">
      <c r="A100" s="2178"/>
      <c r="B100" s="2178"/>
      <c r="C100" s="767" t="s">
        <v>1306</v>
      </c>
      <c r="D100" s="2860"/>
      <c r="E100" s="2602"/>
      <c r="F100" s="2781"/>
      <c r="G100" s="2825"/>
      <c r="H100" s="1898"/>
      <c r="I100" s="1049" t="s">
        <v>1305</v>
      </c>
      <c r="J100" s="969"/>
      <c r="K100" s="1898"/>
      <c r="L100" s="612"/>
      <c r="M100" s="739"/>
      <c r="N100" s="732"/>
      <c r="O100" s="2022"/>
      <c r="P100" s="2022"/>
      <c r="AH100" s="2029">
        <v>0</v>
      </c>
    </row>
    <row s="20133" customFormat="1" customHeight="1" ht="0.75" hidden="1">
      <c r="A101" s="2178"/>
      <c r="B101" s="2178"/>
      <c r="C101" s="767" t="s">
        <v>1313</v>
      </c>
      <c r="D101" s="2860"/>
      <c r="E101" s="2602"/>
      <c r="F101" s="2781"/>
      <c r="G101" s="798"/>
      <c r="H101" s="1898"/>
      <c r="I101" s="1049"/>
      <c r="J101" s="969"/>
      <c r="K101" s="1898"/>
      <c r="L101" s="612"/>
      <c r="M101" s="739"/>
      <c r="N101" s="732"/>
      <c r="O101" s="2022"/>
      <c r="P101" s="2022"/>
      <c r="AH101" s="2029">
        <v>0</v>
      </c>
    </row>
    <row s="20133" customFormat="1" customHeight="1" ht="18.75" hidden="1">
      <c r="A102" s="2178" t="s">
        <v>182</v>
      </c>
      <c r="B102" s="2178" t="s">
        <v>183</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301</v>
      </c>
      <c r="M102" s="739"/>
      <c r="N102" s="732"/>
      <c r="O102" s="2022"/>
      <c r="P102" s="2022"/>
      <c r="AH102" s="2029">
        <v>0</v>
      </c>
    </row>
    <row s="20133" customFormat="1" customHeight="1" ht="18.75" hidden="1">
      <c r="A103" s="2178"/>
      <c r="B103" s="2178"/>
      <c r="C103" s="767" t="s">
        <v>1306</v>
      </c>
      <c r="D103" s="2860"/>
      <c r="E103" s="2602"/>
      <c r="F103" s="2781"/>
      <c r="G103" s="2825"/>
      <c r="H103" s="1898"/>
      <c r="I103" s="1049" t="s">
        <v>1305</v>
      </c>
      <c r="J103" s="969"/>
      <c r="K103" s="1898"/>
      <c r="L103" s="612"/>
      <c r="M103" s="739"/>
      <c r="N103" s="732"/>
      <c r="O103" s="2022"/>
      <c r="P103" s="2022"/>
      <c r="AH103" s="2029">
        <v>0</v>
      </c>
    </row>
    <row s="20133" customFormat="1" customHeight="1" ht="0.75" hidden="1">
      <c r="A104" s="2178"/>
      <c r="B104" s="2178"/>
      <c r="C104" s="767" t="s">
        <v>1313</v>
      </c>
      <c r="D104" s="2860"/>
      <c r="E104" s="2602"/>
      <c r="F104" s="2781"/>
      <c r="G104" s="798"/>
      <c r="H104" s="1898"/>
      <c r="I104" s="1049"/>
      <c r="J104" s="969"/>
      <c r="K104" s="1898"/>
      <c r="L104" s="612"/>
      <c r="M104" s="739"/>
      <c r="N104" s="732"/>
      <c r="O104" s="2022"/>
      <c r="P104" s="2022"/>
      <c r="AH104" s="2029">
        <v>0</v>
      </c>
    </row>
    <row s="20133" customFormat="1" customHeight="1" ht="18.75" hidden="1">
      <c r="A105" s="2178" t="s">
        <v>188</v>
      </c>
      <c r="B105" s="2178" t="s">
        <v>189</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301</v>
      </c>
      <c r="M105" s="739"/>
      <c r="N105" s="732"/>
      <c r="O105" s="2022"/>
      <c r="P105" s="2022"/>
      <c r="AH105" s="2029">
        <v>0</v>
      </c>
    </row>
    <row s="20133" customFormat="1" customHeight="1" ht="18.75" hidden="1">
      <c r="A106" s="2178"/>
      <c r="B106" s="2178"/>
      <c r="C106" s="767" t="s">
        <v>1306</v>
      </c>
      <c r="D106" s="2860"/>
      <c r="E106" s="2602"/>
      <c r="F106" s="2781"/>
      <c r="G106" s="2825"/>
      <c r="H106" s="1898"/>
      <c r="I106" s="1049" t="s">
        <v>1305</v>
      </c>
      <c r="J106" s="969"/>
      <c r="K106" s="1898"/>
      <c r="L106" s="612"/>
      <c r="M106" s="739"/>
      <c r="N106" s="732"/>
      <c r="O106" s="2022"/>
      <c r="P106" s="2022"/>
      <c r="AH106" s="2029">
        <v>0</v>
      </c>
    </row>
    <row s="20133" customFormat="1" customHeight="1" ht="0.75" hidden="1">
      <c r="A107" s="2178"/>
      <c r="B107" s="2178"/>
      <c r="C107" s="767" t="s">
        <v>1313</v>
      </c>
      <c r="D107" s="2860"/>
      <c r="E107" s="2602"/>
      <c r="F107" s="2781"/>
      <c r="G107" s="798"/>
      <c r="H107" s="1898"/>
      <c r="I107" s="1049"/>
      <c r="J107" s="969"/>
      <c r="K107" s="1898"/>
      <c r="L107" s="612"/>
      <c r="M107" s="739"/>
      <c r="N107" s="732"/>
      <c r="O107" s="2022"/>
      <c r="P107" s="2022"/>
      <c r="AH107" s="2029">
        <v>0</v>
      </c>
    </row>
    <row s="20133" customFormat="1" customHeight="1" ht="18.75" hidden="1">
      <c r="A108" s="2178" t="s">
        <v>194</v>
      </c>
      <c r="B108" s="2178" t="s">
        <v>195</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301</v>
      </c>
      <c r="M108" s="739"/>
      <c r="N108" s="732"/>
      <c r="O108" s="2022"/>
      <c r="P108" s="2022"/>
      <c r="AH108" s="2029">
        <v>0</v>
      </c>
    </row>
    <row s="20133" customFormat="1" customHeight="1" ht="18.75" hidden="1">
      <c r="A109" s="2178"/>
      <c r="B109" s="2178"/>
      <c r="C109" s="767" t="s">
        <v>1306</v>
      </c>
      <c r="D109" s="2860"/>
      <c r="E109" s="2602"/>
      <c r="F109" s="2781"/>
      <c r="G109" s="2825"/>
      <c r="H109" s="1898"/>
      <c r="I109" s="1049" t="s">
        <v>1305</v>
      </c>
      <c r="J109" s="969"/>
      <c r="K109" s="1898"/>
      <c r="L109" s="612"/>
      <c r="M109" s="739"/>
      <c r="N109" s="732"/>
      <c r="O109" s="2022"/>
      <c r="P109" s="2022"/>
      <c r="AH109" s="2029">
        <v>0</v>
      </c>
    </row>
    <row s="20133" customFormat="1" customHeight="1" ht="0.75" hidden="1">
      <c r="A110" s="2178"/>
      <c r="B110" s="2178"/>
      <c r="C110" s="767" t="s">
        <v>1313</v>
      </c>
      <c r="D110" s="2860"/>
      <c r="E110" s="2602"/>
      <c r="F110" s="2781"/>
      <c r="G110" s="798"/>
      <c r="H110" s="1898"/>
      <c r="I110" s="1049"/>
      <c r="J110" s="969"/>
      <c r="K110" s="1898"/>
      <c r="L110" s="612"/>
      <c r="M110" s="739"/>
      <c r="N110" s="732"/>
      <c r="O110" s="2022"/>
      <c r="P110" s="2022"/>
      <c r="AH110" s="2029">
        <v>0</v>
      </c>
    </row>
    <row s="20133" customFormat="1" customHeight="1" ht="18.75" hidden="1">
      <c r="A111" s="2178" t="s">
        <v>200</v>
      </c>
      <c r="B111" s="2178" t="s">
        <v>201</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301</v>
      </c>
      <c r="M111" s="739"/>
      <c r="N111" s="732"/>
      <c r="O111" s="2022"/>
      <c r="P111" s="2022"/>
      <c r="AH111" s="2029">
        <v>0</v>
      </c>
    </row>
    <row s="20133" customFormat="1" customHeight="1" ht="18.75" hidden="1">
      <c r="A112" s="2178"/>
      <c r="B112" s="2178"/>
      <c r="C112" s="767" t="s">
        <v>1306</v>
      </c>
      <c r="D112" s="2860"/>
      <c r="E112" s="2602"/>
      <c r="F112" s="2781"/>
      <c r="G112" s="2825"/>
      <c r="H112" s="1898"/>
      <c r="I112" s="1049" t="s">
        <v>1305</v>
      </c>
      <c r="J112" s="969"/>
      <c r="K112" s="1898"/>
      <c r="L112" s="612"/>
      <c r="M112" s="739"/>
      <c r="N112" s="732"/>
      <c r="O112" s="2022"/>
      <c r="P112" s="2022"/>
      <c r="AH112" s="2029">
        <v>0</v>
      </c>
    </row>
    <row s="20133" customFormat="1" customHeight="1" ht="0.75" hidden="1">
      <c r="A113" s="2178"/>
      <c r="B113" s="2178"/>
      <c r="C113" s="767" t="s">
        <v>1313</v>
      </c>
      <c r="D113" s="2860"/>
      <c r="E113" s="2602"/>
      <c r="F113" s="2781"/>
      <c r="G113" s="798"/>
      <c r="H113" s="1898"/>
      <c r="I113" s="1049"/>
      <c r="J113" s="969"/>
      <c r="K113" s="1898"/>
      <c r="L113" s="612"/>
      <c r="M113" s="739"/>
      <c r="N113" s="732"/>
      <c r="O113" s="2022"/>
      <c r="P113" s="2022"/>
      <c r="AH113" s="2029">
        <v>0</v>
      </c>
    </row>
    <row s="20133" customFormat="1" customHeight="1" ht="18.75" hidden="1">
      <c r="A114" s="2178" t="s">
        <v>220</v>
      </c>
      <c r="B114" s="2178" t="s">
        <v>221</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301</v>
      </c>
      <c r="M114" s="739"/>
      <c r="N114" s="732"/>
      <c r="O114" s="2022"/>
      <c r="P114" s="2022"/>
      <c r="AH114" s="2029">
        <v>0</v>
      </c>
    </row>
    <row s="20133" customFormat="1" customHeight="1" ht="18.75" hidden="1">
      <c r="A115" s="2178"/>
      <c r="B115" s="2178"/>
      <c r="C115" s="767" t="s">
        <v>1306</v>
      </c>
      <c r="D115" s="2860"/>
      <c r="E115" s="2602"/>
      <c r="F115" s="2781"/>
      <c r="G115" s="2825"/>
      <c r="H115" s="1898"/>
      <c r="I115" s="1049" t="s">
        <v>1305</v>
      </c>
      <c r="J115" s="969"/>
      <c r="K115" s="1898"/>
      <c r="L115" s="612"/>
      <c r="M115" s="739"/>
      <c r="N115" s="732"/>
      <c r="O115" s="2022"/>
      <c r="P115" s="2022"/>
      <c r="AH115" s="2029">
        <v>0</v>
      </c>
    </row>
    <row s="20133" customFormat="1" customHeight="1" ht="0.75" hidden="1">
      <c r="A116" s="2178"/>
      <c r="B116" s="2178"/>
      <c r="C116" s="767" t="s">
        <v>1313</v>
      </c>
      <c r="D116" s="2860"/>
      <c r="E116" s="2602"/>
      <c r="F116" s="2781"/>
      <c r="G116" s="798"/>
      <c r="H116" s="1898"/>
      <c r="I116" s="1049"/>
      <c r="J116" s="969"/>
      <c r="K116" s="1898"/>
      <c r="L116" s="612"/>
      <c r="M116" s="739"/>
      <c r="N116" s="732"/>
      <c r="O116" s="2022"/>
      <c r="P116" s="2022"/>
      <c r="AH116" s="2029">
        <v>0</v>
      </c>
    </row>
    <row s="20133" customFormat="1" customHeight="1" ht="18.75" hidden="1">
      <c r="A117" s="2178" t="s">
        <v>225</v>
      </c>
      <c r="B117" s="2178" t="s">
        <v>226</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301</v>
      </c>
      <c r="M117" s="739"/>
      <c r="N117" s="732"/>
      <c r="O117" s="2022"/>
      <c r="P117" s="2022"/>
      <c r="AH117" s="2029">
        <v>0</v>
      </c>
    </row>
    <row s="20133" customFormat="1" customHeight="1" ht="18.75" hidden="1">
      <c r="A118" s="2178"/>
      <c r="B118" s="2178"/>
      <c r="C118" s="767" t="s">
        <v>1306</v>
      </c>
      <c r="D118" s="2860"/>
      <c r="E118" s="2602"/>
      <c r="F118" s="2781"/>
      <c r="G118" s="2825"/>
      <c r="H118" s="1898"/>
      <c r="I118" s="1049" t="s">
        <v>1305</v>
      </c>
      <c r="J118" s="969"/>
      <c r="K118" s="1898"/>
      <c r="L118" s="612"/>
      <c r="M118" s="739"/>
      <c r="N118" s="732"/>
      <c r="O118" s="2022"/>
      <c r="P118" s="2022"/>
      <c r="AH118" s="2029">
        <v>0</v>
      </c>
    </row>
    <row s="20133" customFormat="1" customHeight="1" ht="0.75" hidden="1">
      <c r="A119" s="2178"/>
      <c r="B119" s="2178"/>
      <c r="C119" s="767" t="s">
        <v>1313</v>
      </c>
      <c r="D119" s="2860"/>
      <c r="E119" s="2602"/>
      <c r="F119" s="2781"/>
      <c r="G119" s="798"/>
      <c r="H119" s="1898"/>
      <c r="I119" s="1049"/>
      <c r="J119" s="969"/>
      <c r="K119" s="1898"/>
      <c r="L119" s="612"/>
      <c r="M119" s="739"/>
      <c r="N119" s="732"/>
      <c r="O119" s="2022"/>
      <c r="P119" s="2022"/>
      <c r="AH119" s="2029">
        <v>0</v>
      </c>
    </row>
    <row s="20133" customFormat="1" customHeight="1" ht="18.75" hidden="1">
      <c r="A120" s="2178" t="s">
        <v>230</v>
      </c>
      <c r="B120" s="2178" t="s">
        <v>231</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301</v>
      </c>
      <c r="M120" s="739"/>
      <c r="N120" s="732"/>
      <c r="O120" s="2022"/>
      <c r="P120" s="2022"/>
      <c r="AH120" s="2029">
        <v>0</v>
      </c>
    </row>
    <row s="20133" customFormat="1" customHeight="1" ht="18.75" hidden="1">
      <c r="A121" s="2178"/>
      <c r="B121" s="2178"/>
      <c r="C121" s="767" t="s">
        <v>1306</v>
      </c>
      <c r="D121" s="2860"/>
      <c r="E121" s="2602"/>
      <c r="F121" s="2781"/>
      <c r="G121" s="2825"/>
      <c r="H121" s="1898"/>
      <c r="I121" s="1049" t="s">
        <v>1305</v>
      </c>
      <c r="J121" s="969"/>
      <c r="K121" s="1898"/>
      <c r="L121" s="612"/>
      <c r="M121" s="739"/>
      <c r="N121" s="732"/>
      <c r="O121" s="2022"/>
      <c r="P121" s="2022"/>
      <c r="AH121" s="2029">
        <v>0</v>
      </c>
    </row>
    <row s="20133" customFormat="1" customHeight="1" ht="0.75" hidden="1">
      <c r="A122" s="2178"/>
      <c r="B122" s="2178"/>
      <c r="C122" s="767" t="s">
        <v>1313</v>
      </c>
      <c r="D122" s="2860"/>
      <c r="E122" s="2602"/>
      <c r="F122" s="2781"/>
      <c r="G122" s="798"/>
      <c r="H122" s="1898"/>
      <c r="I122" s="1049"/>
      <c r="J122" s="969"/>
      <c r="K122" s="1898"/>
      <c r="L122" s="612"/>
      <c r="M122" s="739"/>
      <c r="N122" s="732"/>
      <c r="O122" s="2022"/>
      <c r="P122" s="2022"/>
      <c r="AH122" s="2029">
        <v>0</v>
      </c>
    </row>
    <row s="20133" customFormat="1" customHeight="1" ht="18.75" hidden="1">
      <c r="A123" s="2178" t="s">
        <v>235</v>
      </c>
      <c r="B123" s="2178" t="s">
        <v>236</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301</v>
      </c>
      <c r="M123" s="739"/>
      <c r="N123" s="732"/>
      <c r="O123" s="2022"/>
      <c r="P123" s="2022"/>
      <c r="AH123" s="2029">
        <v>0</v>
      </c>
    </row>
    <row s="20133" customFormat="1" customHeight="1" ht="18.75" hidden="1">
      <c r="A124" s="2178"/>
      <c r="B124" s="2178"/>
      <c r="C124" s="767" t="s">
        <v>1306</v>
      </c>
      <c r="D124" s="2860"/>
      <c r="E124" s="2602"/>
      <c r="F124" s="2781"/>
      <c r="G124" s="2825"/>
      <c r="H124" s="1898"/>
      <c r="I124" s="1049" t="s">
        <v>1305</v>
      </c>
      <c r="J124" s="969"/>
      <c r="K124" s="1898"/>
      <c r="L124" s="612"/>
      <c r="M124" s="739"/>
      <c r="N124" s="732"/>
      <c r="O124" s="2022"/>
      <c r="P124" s="2022"/>
      <c r="AH124" s="2029">
        <v>0</v>
      </c>
    </row>
    <row s="20133" customFormat="1" customHeight="1" ht="0.75" hidden="1">
      <c r="A125" s="2178"/>
      <c r="B125" s="2178"/>
      <c r="C125" s="767" t="s">
        <v>1313</v>
      </c>
      <c r="D125" s="2860"/>
      <c r="E125" s="2602"/>
      <c r="F125" s="2781"/>
      <c r="G125" s="798"/>
      <c r="H125" s="1898"/>
      <c r="I125" s="1049"/>
      <c r="J125" s="969"/>
      <c r="K125" s="1898"/>
      <c r="L125" s="612"/>
      <c r="M125" s="739"/>
      <c r="N125" s="732"/>
      <c r="O125" s="2022"/>
      <c r="P125" s="2022"/>
      <c r="AH125" s="2029">
        <v>0</v>
      </c>
    </row>
    <row s="20133" customFormat="1" customHeight="1" ht="18.75" hidden="1">
      <c r="A126" s="2178" t="s">
        <v>240</v>
      </c>
      <c r="B126" s="2178" t="s">
        <v>241</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301</v>
      </c>
      <c r="M126" s="739"/>
      <c r="N126" s="732"/>
      <c r="O126" s="2022"/>
      <c r="P126" s="2022"/>
      <c r="AH126" s="2029">
        <v>0</v>
      </c>
    </row>
    <row s="20133" customFormat="1" customHeight="1" ht="18.75" hidden="1">
      <c r="A127" s="2178"/>
      <c r="B127" s="2178"/>
      <c r="C127" s="767" t="s">
        <v>1306</v>
      </c>
      <c r="D127" s="2860"/>
      <c r="E127" s="2602"/>
      <c r="F127" s="2781"/>
      <c r="G127" s="2825"/>
      <c r="H127" s="1898"/>
      <c r="I127" s="1049" t="s">
        <v>1305</v>
      </c>
      <c r="J127" s="969"/>
      <c r="K127" s="1898"/>
      <c r="L127" s="612"/>
      <c r="M127" s="739"/>
      <c r="N127" s="732"/>
      <c r="O127" s="2022"/>
      <c r="P127" s="2022"/>
      <c r="AH127" s="2029">
        <v>0</v>
      </c>
    </row>
    <row s="20133" customFormat="1" customHeight="1" ht="0.75" hidden="1">
      <c r="A128" s="2178"/>
      <c r="B128" s="2178"/>
      <c r="C128" s="767" t="s">
        <v>1313</v>
      </c>
      <c r="D128" s="2860"/>
      <c r="E128" s="2602"/>
      <c r="F128" s="2781"/>
      <c r="G128" s="798"/>
      <c r="H128" s="1898"/>
      <c r="I128" s="1049"/>
      <c r="J128" s="969"/>
      <c r="K128" s="1898"/>
      <c r="L128" s="612"/>
      <c r="M128" s="739"/>
      <c r="N128" s="732"/>
      <c r="O128" s="2022"/>
      <c r="P128" s="2022"/>
      <c r="AH128" s="2029">
        <v>0</v>
      </c>
    </row>
    <row s="20133" customFormat="1" customHeight="1" ht="18.75" hidden="1">
      <c r="A129" s="2178" t="s">
        <v>245</v>
      </c>
      <c r="B129" s="2178" t="s">
        <v>246</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301</v>
      </c>
      <c r="M129" s="739"/>
      <c r="N129" s="732"/>
      <c r="O129" s="2022"/>
      <c r="P129" s="2022"/>
      <c r="AH129" s="2029">
        <v>0</v>
      </c>
    </row>
    <row s="20133" customFormat="1" customHeight="1" ht="18.75" hidden="1">
      <c r="A130" s="2178"/>
      <c r="B130" s="2178"/>
      <c r="C130" s="767" t="s">
        <v>1306</v>
      </c>
      <c r="D130" s="2860"/>
      <c r="E130" s="2602"/>
      <c r="F130" s="2781"/>
      <c r="G130" s="2825"/>
      <c r="H130" s="1898"/>
      <c r="I130" s="1049" t="s">
        <v>1305</v>
      </c>
      <c r="J130" s="969"/>
      <c r="K130" s="1898"/>
      <c r="L130" s="612"/>
      <c r="M130" s="739"/>
      <c r="N130" s="732"/>
      <c r="O130" s="2022"/>
      <c r="P130" s="2022"/>
      <c r="AH130" s="2029">
        <v>0</v>
      </c>
    </row>
    <row s="20133" customFormat="1" customHeight="1" ht="0.75" hidden="1">
      <c r="A131" s="2178"/>
      <c r="B131" s="2178"/>
      <c r="C131" s="767" t="s">
        <v>1313</v>
      </c>
      <c r="D131" s="2860"/>
      <c r="E131" s="2602"/>
      <c r="F131" s="2781"/>
      <c r="G131" s="798"/>
      <c r="H131" s="1898"/>
      <c r="I131" s="1049"/>
      <c r="J131" s="969"/>
      <c r="K131" s="1898"/>
      <c r="L131" s="612"/>
      <c r="M131" s="739"/>
      <c r="N131" s="732"/>
      <c r="O131" s="2022"/>
      <c r="P131" s="2022"/>
      <c r="AH131" s="2029">
        <v>0</v>
      </c>
    </row>
    <row s="20133" customFormat="1" customHeight="1" ht="18.75" hidden="1">
      <c r="A132" s="2178" t="s">
        <v>250</v>
      </c>
      <c r="B132" s="2178" t="s">
        <v>251</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301</v>
      </c>
      <c r="M132" s="739"/>
      <c r="N132" s="732"/>
      <c r="O132" s="2022"/>
      <c r="P132" s="2022"/>
      <c r="AH132" s="2029">
        <v>0</v>
      </c>
    </row>
    <row s="20133" customFormat="1" customHeight="1" ht="18.75" hidden="1">
      <c r="A133" s="2178"/>
      <c r="B133" s="2178"/>
      <c r="C133" s="767" t="s">
        <v>1306</v>
      </c>
      <c r="D133" s="2860"/>
      <c r="E133" s="2602"/>
      <c r="F133" s="2781"/>
      <c r="G133" s="2825"/>
      <c r="H133" s="1898"/>
      <c r="I133" s="1049" t="s">
        <v>1305</v>
      </c>
      <c r="J133" s="969"/>
      <c r="K133" s="1898"/>
      <c r="L133" s="612"/>
      <c r="M133" s="739"/>
      <c r="N133" s="732"/>
      <c r="O133" s="2022"/>
      <c r="P133" s="2022"/>
      <c r="AH133" s="2029">
        <v>0</v>
      </c>
    </row>
    <row s="20133" customFormat="1" customHeight="1" ht="0.75" hidden="1">
      <c r="A134" s="2178"/>
      <c r="B134" s="2178"/>
      <c r="C134" s="767" t="s">
        <v>1313</v>
      </c>
      <c r="D134" s="2860"/>
      <c r="E134" s="2602"/>
      <c r="F134" s="2781"/>
      <c r="G134" s="798"/>
      <c r="H134" s="1898"/>
      <c r="I134" s="1049"/>
      <c r="J134" s="969"/>
      <c r="K134" s="1898"/>
      <c r="L134" s="612"/>
      <c r="M134" s="739"/>
      <c r="N134" s="732"/>
      <c r="O134" s="2022"/>
      <c r="P134" s="2022"/>
      <c r="AH134" s="2029">
        <v>0</v>
      </c>
    </row>
    <row s="20133" customFormat="1" customHeight="1" ht="18.75" hidden="1">
      <c r="A135" s="2178" t="s">
        <v>255</v>
      </c>
      <c r="B135" s="2178" t="s">
        <v>256</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301</v>
      </c>
      <c r="M135" s="739"/>
      <c r="N135" s="732"/>
      <c r="O135" s="2022"/>
      <c r="P135" s="2022"/>
      <c r="AH135" s="2029">
        <v>0</v>
      </c>
    </row>
    <row s="20133" customFormat="1" customHeight="1" ht="18.75" hidden="1">
      <c r="A136" s="2178"/>
      <c r="B136" s="2178"/>
      <c r="C136" s="767" t="s">
        <v>1306</v>
      </c>
      <c r="D136" s="2860"/>
      <c r="E136" s="2602"/>
      <c r="F136" s="2781"/>
      <c r="G136" s="2825"/>
      <c r="H136" s="1898"/>
      <c r="I136" s="1049" t="s">
        <v>1305</v>
      </c>
      <c r="J136" s="969"/>
      <c r="K136" s="1898"/>
      <c r="L136" s="612"/>
      <c r="M136" s="739"/>
      <c r="N136" s="732"/>
      <c r="O136" s="2022"/>
      <c r="P136" s="2022"/>
      <c r="AH136" s="2029">
        <v>0</v>
      </c>
    </row>
    <row s="20133" customFormat="1" customHeight="1" ht="0.75" hidden="1">
      <c r="A137" s="2178"/>
      <c r="B137" s="2178"/>
      <c r="C137" s="767" t="s">
        <v>1313</v>
      </c>
      <c r="D137" s="2860"/>
      <c r="E137" s="2602"/>
      <c r="F137" s="2781"/>
      <c r="G137" s="798"/>
      <c r="H137" s="1898"/>
      <c r="I137" s="1049"/>
      <c r="J137" s="969"/>
      <c r="K137" s="1898"/>
      <c r="L137" s="612"/>
      <c r="M137" s="739"/>
      <c r="N137" s="732"/>
      <c r="O137" s="2022"/>
      <c r="P137" s="2022"/>
      <c r="AH137" s="2029">
        <v>0</v>
      </c>
    </row>
    <row s="20133" customFormat="1" customHeight="1" ht="18.75" hidden="1">
      <c r="A138" s="2178" t="s">
        <v>260</v>
      </c>
      <c r="B138" s="2178" t="s">
        <v>261</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301</v>
      </c>
      <c r="M138" s="739"/>
      <c r="N138" s="732"/>
      <c r="O138" s="2022"/>
      <c r="P138" s="2022"/>
      <c r="AH138" s="2029">
        <v>0</v>
      </c>
    </row>
    <row s="20133" customFormat="1" customHeight="1" ht="18.75" hidden="1">
      <c r="A139" s="2178"/>
      <c r="B139" s="2178"/>
      <c r="C139" s="767" t="s">
        <v>1306</v>
      </c>
      <c r="D139" s="2860"/>
      <c r="E139" s="2602"/>
      <c r="F139" s="2781"/>
      <c r="G139" s="2825"/>
      <c r="H139" s="1898"/>
      <c r="I139" s="1049" t="s">
        <v>1305</v>
      </c>
      <c r="J139" s="969"/>
      <c r="K139" s="1898"/>
      <c r="L139" s="612"/>
      <c r="M139" s="739"/>
      <c r="N139" s="732"/>
      <c r="O139" s="2022"/>
      <c r="P139" s="2022"/>
      <c r="AH139" s="2029">
        <v>0</v>
      </c>
    </row>
    <row s="20133" customFormat="1" customHeight="1" ht="0.75" hidden="1">
      <c r="A140" s="2178"/>
      <c r="B140" s="2178"/>
      <c r="C140" s="767" t="s">
        <v>1313</v>
      </c>
      <c r="D140" s="2860"/>
      <c r="E140" s="2602"/>
      <c r="F140" s="2781"/>
      <c r="G140" s="798"/>
      <c r="H140" s="1898"/>
      <c r="I140" s="1049"/>
      <c r="J140" s="969"/>
      <c r="K140" s="1898"/>
      <c r="L140" s="612"/>
      <c r="M140" s="739"/>
      <c r="N140" s="732"/>
      <c r="O140" s="2022"/>
      <c r="P140" s="2022"/>
      <c r="AH140" s="2029">
        <v>0</v>
      </c>
    </row>
    <row s="20133" customFormat="1" customHeight="1" ht="18.75" hidden="1">
      <c r="A141" s="2178" t="s">
        <v>265</v>
      </c>
      <c r="B141" s="2178" t="s">
        <v>266</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301</v>
      </c>
      <c r="M141" s="739"/>
      <c r="N141" s="732"/>
      <c r="O141" s="2022"/>
      <c r="P141" s="2022"/>
      <c r="AH141" s="2029">
        <v>0</v>
      </c>
    </row>
    <row s="20133" customFormat="1" customHeight="1" ht="18.75" hidden="1">
      <c r="A142" s="2178"/>
      <c r="B142" s="2178"/>
      <c r="C142" s="767" t="s">
        <v>1306</v>
      </c>
      <c r="D142" s="2860"/>
      <c r="E142" s="2602"/>
      <c r="F142" s="2781"/>
      <c r="G142" s="2825"/>
      <c r="H142" s="1898"/>
      <c r="I142" s="1049" t="s">
        <v>1305</v>
      </c>
      <c r="J142" s="969"/>
      <c r="K142" s="1898"/>
      <c r="L142" s="612"/>
      <c r="M142" s="739"/>
      <c r="N142" s="732"/>
      <c r="O142" s="2022"/>
      <c r="P142" s="2022"/>
      <c r="AH142" s="2029">
        <v>0</v>
      </c>
    </row>
    <row s="20133" customFormat="1" customHeight="1" ht="0.75" hidden="1">
      <c r="A143" s="2178"/>
      <c r="B143" s="2178"/>
      <c r="C143" s="767" t="s">
        <v>1313</v>
      </c>
      <c r="D143" s="2860"/>
      <c r="E143" s="2602"/>
      <c r="F143" s="2781"/>
      <c r="G143" s="798"/>
      <c r="H143" s="1898"/>
      <c r="I143" s="1049"/>
      <c r="J143" s="969"/>
      <c r="K143" s="1898"/>
      <c r="L143" s="612"/>
      <c r="M143" s="739"/>
      <c r="N143" s="732"/>
      <c r="O143" s="2022"/>
      <c r="P143" s="2022"/>
      <c r="AH143" s="2029">
        <v>0</v>
      </c>
    </row>
    <row s="20133" customFormat="1" customHeight="1" ht="18.75" hidden="1">
      <c r="A144" s="2178" t="s">
        <v>270</v>
      </c>
      <c r="B144" s="2178" t="s">
        <v>271</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301</v>
      </c>
      <c r="M144" s="739"/>
      <c r="N144" s="732"/>
      <c r="O144" s="2022"/>
      <c r="P144" s="2022"/>
      <c r="AH144" s="2029">
        <v>0</v>
      </c>
    </row>
    <row s="20133" customFormat="1" customHeight="1" ht="18.75" hidden="1">
      <c r="A145" s="2178"/>
      <c r="B145" s="2178"/>
      <c r="C145" s="767" t="s">
        <v>1306</v>
      </c>
      <c r="D145" s="2860"/>
      <c r="E145" s="2602"/>
      <c r="F145" s="2781"/>
      <c r="G145" s="2825"/>
      <c r="H145" s="1898"/>
      <c r="I145" s="1049" t="s">
        <v>1305</v>
      </c>
      <c r="J145" s="969"/>
      <c r="K145" s="1898"/>
      <c r="L145" s="612"/>
      <c r="M145" s="739"/>
      <c r="N145" s="732"/>
      <c r="O145" s="2022"/>
      <c r="P145" s="2022"/>
      <c r="AH145" s="2029">
        <v>0</v>
      </c>
    </row>
    <row s="20133" customFormat="1" customHeight="1" ht="1.05">
      <c r="A146" s="2178"/>
      <c r="B146" s="2178"/>
      <c r="C146" s="767" t="s">
        <v>1313</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20133" customFormat="1" customHeight="1" ht="60.75" hidden="1">
      <c r="A148" s="2178" t="s">
        <v>152</v>
      </c>
      <c r="B148" s="2178" t="s">
        <v>153</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301</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20133" customFormat="1" customHeight="1" ht="18.75" hidden="1">
      <c r="A149" s="2178"/>
      <c r="B149" s="2178"/>
      <c r="C149" s="767" t="s">
        <v>1306</v>
      </c>
      <c r="D149" s="2860"/>
      <c r="E149" s="2602"/>
      <c r="F149" s="2781"/>
      <c r="G149" s="2825"/>
      <c r="H149" s="1898"/>
      <c r="I149" s="1049" t="s">
        <v>1305</v>
      </c>
      <c r="J149" s="969"/>
      <c r="K149" s="1898"/>
      <c r="L149" s="612"/>
      <c r="M149" s="2568"/>
      <c r="N149" s="732"/>
      <c r="O149" s="2022"/>
      <c r="P149" s="2022"/>
      <c r="AH149" s="2029">
        <v>0</v>
      </c>
    </row>
    <row s="20133" customFormat="1" customHeight="1" ht="0.75" hidden="1">
      <c r="A150" s="2178"/>
      <c r="B150" s="2178"/>
      <c r="C150" s="767" t="s">
        <v>1313</v>
      </c>
      <c r="D150" s="2860"/>
      <c r="E150" s="2602"/>
      <c r="F150" s="2781"/>
      <c r="G150" s="798"/>
      <c r="H150" s="1898"/>
      <c r="I150" s="1049"/>
      <c r="J150" s="969"/>
      <c r="K150" s="1898"/>
      <c r="L150" s="612"/>
      <c r="M150" s="2568"/>
      <c r="N150" s="732"/>
      <c r="O150" s="2022"/>
      <c r="P150" s="2022"/>
      <c r="AH150" s="2029">
        <v>0</v>
      </c>
    </row>
    <row s="20133" customFormat="1" customHeight="1" ht="45" hidden="1">
      <c r="A151" s="2178" t="s">
        <v>157</v>
      </c>
      <c r="B151" s="2178" t="s">
        <v>158</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301</v>
      </c>
      <c r="M151" s="2569"/>
      <c r="N151" s="732"/>
      <c r="O151" s="2022"/>
      <c r="P151" s="2022"/>
      <c r="AH151" s="2029">
        <v>0</v>
      </c>
    </row>
    <row s="20133" customFormat="1" customHeight="1" ht="18.75" hidden="1">
      <c r="A152" s="2178"/>
      <c r="B152" s="2178"/>
      <c r="C152" s="767" t="s">
        <v>1306</v>
      </c>
      <c r="D152" s="2860"/>
      <c r="E152" s="2602"/>
      <c r="F152" s="2781"/>
      <c r="G152" s="2825"/>
      <c r="H152" s="1898"/>
      <c r="I152" s="1049" t="s">
        <v>1305</v>
      </c>
      <c r="J152" s="969"/>
      <c r="K152" s="1898"/>
      <c r="L152" s="612"/>
      <c r="M152" s="2259"/>
      <c r="N152" s="732"/>
      <c r="O152" s="2022"/>
      <c r="P152" s="2022"/>
      <c r="AH152" s="2029">
        <v>0</v>
      </c>
    </row>
    <row s="20133" customFormat="1" customHeight="1" ht="0.75" hidden="1">
      <c r="A153" s="2178"/>
      <c r="B153" s="2178"/>
      <c r="C153" s="767" t="s">
        <v>1313</v>
      </c>
      <c r="D153" s="2860"/>
      <c r="E153" s="2602"/>
      <c r="F153" s="2781"/>
      <c r="G153" s="798"/>
      <c r="H153" s="1898"/>
      <c r="I153" s="1049"/>
      <c r="J153" s="969"/>
      <c r="K153" s="1898"/>
      <c r="L153" s="612"/>
      <c r="M153" s="739"/>
      <c r="N153" s="732"/>
      <c r="O153" s="2022"/>
      <c r="P153" s="2022"/>
      <c r="AH153" s="2029">
        <v>0</v>
      </c>
    </row>
    <row s="20133" customFormat="1" customHeight="1" ht="45" hidden="1">
      <c r="A154" s="2178" t="s">
        <v>164</v>
      </c>
      <c r="B154" s="2178" t="s">
        <v>165</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301</v>
      </c>
      <c r="M154" s="739"/>
      <c r="N154" s="732"/>
      <c r="O154" s="2022"/>
      <c r="P154" s="2022"/>
      <c r="AH154" s="2029">
        <v>0</v>
      </c>
    </row>
    <row s="20133" customFormat="1" customHeight="1" ht="18.75" hidden="1">
      <c r="A155" s="2178"/>
      <c r="B155" s="2178"/>
      <c r="C155" s="767" t="s">
        <v>1306</v>
      </c>
      <c r="D155" s="2860"/>
      <c r="E155" s="2602"/>
      <c r="F155" s="2781"/>
      <c r="G155" s="2825"/>
      <c r="H155" s="1898"/>
      <c r="I155" s="1049" t="s">
        <v>1305</v>
      </c>
      <c r="J155" s="969"/>
      <c r="K155" s="1898"/>
      <c r="L155" s="612"/>
      <c r="M155" s="739"/>
      <c r="N155" s="732"/>
      <c r="O155" s="2022"/>
      <c r="P155" s="2022"/>
      <c r="AH155" s="2029">
        <v>0</v>
      </c>
    </row>
    <row s="20133" customFormat="1" customHeight="1" ht="0.75" hidden="1">
      <c r="A156" s="2178"/>
      <c r="B156" s="2178"/>
      <c r="C156" s="767" t="s">
        <v>1313</v>
      </c>
      <c r="D156" s="2860"/>
      <c r="E156" s="2602"/>
      <c r="F156" s="2781"/>
      <c r="G156" s="798"/>
      <c r="H156" s="1898"/>
      <c r="I156" s="1049"/>
      <c r="J156" s="969"/>
      <c r="K156" s="1898"/>
      <c r="L156" s="612"/>
      <c r="M156" s="739"/>
      <c r="N156" s="732"/>
      <c r="O156" s="2022"/>
      <c r="P156" s="2022"/>
      <c r="AH156" s="2029">
        <v>0</v>
      </c>
    </row>
    <row s="20133" customFormat="1" customHeight="1" ht="45" hidden="1">
      <c r="A157" s="2178" t="s">
        <v>170</v>
      </c>
      <c r="B157" s="2178" t="s">
        <v>171</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301</v>
      </c>
      <c r="M157" s="739"/>
      <c r="N157" s="732"/>
      <c r="O157" s="2022"/>
      <c r="P157" s="2022"/>
      <c r="AH157" s="2029">
        <v>0</v>
      </c>
    </row>
    <row s="20133" customFormat="1" customHeight="1" ht="18.75" hidden="1">
      <c r="A158" s="2178"/>
      <c r="B158" s="2178"/>
      <c r="C158" s="767" t="s">
        <v>1306</v>
      </c>
      <c r="D158" s="2860"/>
      <c r="E158" s="2602"/>
      <c r="F158" s="2781"/>
      <c r="G158" s="2825"/>
      <c r="H158" s="1898"/>
      <c r="I158" s="1049" t="s">
        <v>1305</v>
      </c>
      <c r="J158" s="969"/>
      <c r="K158" s="1898"/>
      <c r="L158" s="612"/>
      <c r="M158" s="739"/>
      <c r="N158" s="732"/>
      <c r="O158" s="2022"/>
      <c r="P158" s="2022"/>
      <c r="AH158" s="2029">
        <v>0</v>
      </c>
    </row>
    <row s="20133" customFormat="1" customHeight="1" ht="0.75" hidden="1">
      <c r="A159" s="2178"/>
      <c r="B159" s="2178"/>
      <c r="C159" s="767" t="s">
        <v>1313</v>
      </c>
      <c r="D159" s="2860"/>
      <c r="E159" s="2602"/>
      <c r="F159" s="2781"/>
      <c r="G159" s="798"/>
      <c r="H159" s="1898"/>
      <c r="I159" s="1049"/>
      <c r="J159" s="969"/>
      <c r="K159" s="1898"/>
      <c r="L159" s="612"/>
      <c r="M159" s="739"/>
      <c r="N159" s="732"/>
      <c r="O159" s="2022"/>
      <c r="P159" s="2022"/>
      <c r="AH159" s="2029">
        <v>0</v>
      </c>
    </row>
    <row s="20133" customFormat="1" customHeight="1" ht="18.75" hidden="1">
      <c r="A160" s="2178" t="s">
        <v>176</v>
      </c>
      <c r="B160" s="2178" t="s">
        <v>177</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301</v>
      </c>
      <c r="M160" s="739"/>
      <c r="N160" s="732"/>
      <c r="O160" s="2022"/>
      <c r="P160" s="2022"/>
      <c r="AH160" s="2029">
        <v>0</v>
      </c>
    </row>
    <row s="20133" customFormat="1" customHeight="1" ht="18.75" hidden="1">
      <c r="A161" s="2178"/>
      <c r="B161" s="2178"/>
      <c r="C161" s="767" t="s">
        <v>1306</v>
      </c>
      <c r="D161" s="2860"/>
      <c r="E161" s="2602"/>
      <c r="F161" s="2781"/>
      <c r="G161" s="2825"/>
      <c r="H161" s="1898"/>
      <c r="I161" s="1049" t="s">
        <v>1305</v>
      </c>
      <c r="J161" s="969"/>
      <c r="K161" s="1898"/>
      <c r="L161" s="612"/>
      <c r="M161" s="739"/>
      <c r="N161" s="732"/>
      <c r="O161" s="2022"/>
      <c r="P161" s="2022"/>
      <c r="AH161" s="2029">
        <v>0</v>
      </c>
    </row>
    <row s="20133" customFormat="1" customHeight="1" ht="0.75" hidden="1">
      <c r="A162" s="2178"/>
      <c r="B162" s="2178"/>
      <c r="C162" s="767" t="s">
        <v>1313</v>
      </c>
      <c r="D162" s="2860"/>
      <c r="E162" s="2602"/>
      <c r="F162" s="2781"/>
      <c r="G162" s="798"/>
      <c r="H162" s="1898"/>
      <c r="I162" s="1049"/>
      <c r="J162" s="969"/>
      <c r="K162" s="1898"/>
      <c r="L162" s="612"/>
      <c r="M162" s="739"/>
      <c r="N162" s="732"/>
      <c r="O162" s="2022"/>
      <c r="P162" s="2022"/>
      <c r="AH162" s="2029">
        <v>0</v>
      </c>
    </row>
    <row s="20133" customFormat="1" customHeight="1" ht="18.75" hidden="1">
      <c r="A163" s="2178" t="s">
        <v>182</v>
      </c>
      <c r="B163" s="2178" t="s">
        <v>183</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301</v>
      </c>
      <c r="M163" s="739"/>
      <c r="N163" s="732"/>
      <c r="O163" s="2022"/>
      <c r="P163" s="2022"/>
      <c r="AH163" s="2029">
        <v>0</v>
      </c>
    </row>
    <row s="20133" customFormat="1" customHeight="1" ht="18.75" hidden="1">
      <c r="A164" s="2178"/>
      <c r="B164" s="2178"/>
      <c r="C164" s="767" t="s">
        <v>1306</v>
      </c>
      <c r="D164" s="2860"/>
      <c r="E164" s="2602"/>
      <c r="F164" s="2781"/>
      <c r="G164" s="2825"/>
      <c r="H164" s="1898"/>
      <c r="I164" s="1049" t="s">
        <v>1305</v>
      </c>
      <c r="J164" s="969"/>
      <c r="K164" s="1898"/>
      <c r="L164" s="612"/>
      <c r="M164" s="739"/>
      <c r="N164" s="732"/>
      <c r="O164" s="2022"/>
      <c r="P164" s="2022"/>
      <c r="AH164" s="2029">
        <v>0</v>
      </c>
    </row>
    <row s="20133" customFormat="1" customHeight="1" ht="0.75" hidden="1">
      <c r="A165" s="2178"/>
      <c r="B165" s="2178"/>
      <c r="C165" s="767" t="s">
        <v>1313</v>
      </c>
      <c r="D165" s="2860"/>
      <c r="E165" s="2602"/>
      <c r="F165" s="2781"/>
      <c r="G165" s="798"/>
      <c r="H165" s="1898"/>
      <c r="I165" s="1049"/>
      <c r="J165" s="969"/>
      <c r="K165" s="1898"/>
      <c r="L165" s="612"/>
      <c r="M165" s="739"/>
      <c r="N165" s="732"/>
      <c r="O165" s="2022"/>
      <c r="P165" s="2022"/>
      <c r="AH165" s="2029">
        <v>0</v>
      </c>
    </row>
    <row s="20133" customFormat="1" customHeight="1" ht="18.75" hidden="1">
      <c r="A166" s="2178" t="s">
        <v>188</v>
      </c>
      <c r="B166" s="2178" t="s">
        <v>189</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301</v>
      </c>
      <c r="M166" s="739"/>
      <c r="N166" s="732"/>
      <c r="O166" s="2022"/>
      <c r="P166" s="2022"/>
      <c r="AH166" s="2029">
        <v>0</v>
      </c>
    </row>
    <row s="20133" customFormat="1" customHeight="1" ht="18.75" hidden="1">
      <c r="A167" s="2178"/>
      <c r="B167" s="2178"/>
      <c r="C167" s="767" t="s">
        <v>1306</v>
      </c>
      <c r="D167" s="2860"/>
      <c r="E167" s="2602"/>
      <c r="F167" s="2781"/>
      <c r="G167" s="2825"/>
      <c r="H167" s="1898"/>
      <c r="I167" s="1049" t="s">
        <v>1305</v>
      </c>
      <c r="J167" s="969"/>
      <c r="K167" s="1898"/>
      <c r="L167" s="612"/>
      <c r="M167" s="739"/>
      <c r="N167" s="732"/>
      <c r="O167" s="2022"/>
      <c r="P167" s="2022"/>
      <c r="AH167" s="2029">
        <v>0</v>
      </c>
    </row>
    <row s="20133" customFormat="1" customHeight="1" ht="0.75" hidden="1">
      <c r="A168" s="2178"/>
      <c r="B168" s="2178"/>
      <c r="C168" s="767" t="s">
        <v>1313</v>
      </c>
      <c r="D168" s="2860"/>
      <c r="E168" s="2602"/>
      <c r="F168" s="2781"/>
      <c r="G168" s="798"/>
      <c r="H168" s="1898"/>
      <c r="I168" s="1049"/>
      <c r="J168" s="969"/>
      <c r="K168" s="1898"/>
      <c r="L168" s="612"/>
      <c r="M168" s="739"/>
      <c r="N168" s="732"/>
      <c r="O168" s="2022"/>
      <c r="P168" s="2022"/>
      <c r="AH168" s="2029">
        <v>0</v>
      </c>
    </row>
    <row s="20133" customFormat="1" customHeight="1" ht="18.75" hidden="1">
      <c r="A169" s="2178" t="s">
        <v>194</v>
      </c>
      <c r="B169" s="2178" t="s">
        <v>195</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301</v>
      </c>
      <c r="M169" s="739"/>
      <c r="N169" s="732"/>
      <c r="O169" s="2022"/>
      <c r="P169" s="2022"/>
      <c r="AH169" s="2029">
        <v>0</v>
      </c>
    </row>
    <row s="20133" customFormat="1" customHeight="1" ht="18.75" hidden="1">
      <c r="A170" s="2178"/>
      <c r="B170" s="2178"/>
      <c r="C170" s="767" t="s">
        <v>1306</v>
      </c>
      <c r="D170" s="2860"/>
      <c r="E170" s="2602"/>
      <c r="F170" s="2781"/>
      <c r="G170" s="2825"/>
      <c r="H170" s="1898"/>
      <c r="I170" s="1049" t="s">
        <v>1305</v>
      </c>
      <c r="J170" s="969"/>
      <c r="K170" s="1898"/>
      <c r="L170" s="612"/>
      <c r="M170" s="739"/>
      <c r="N170" s="732"/>
      <c r="O170" s="2022"/>
      <c r="P170" s="2022"/>
      <c r="AH170" s="2029">
        <v>0</v>
      </c>
    </row>
    <row s="20133" customFormat="1" customHeight="1" ht="0.75" hidden="1">
      <c r="A171" s="2178"/>
      <c r="B171" s="2178"/>
      <c r="C171" s="767" t="s">
        <v>1313</v>
      </c>
      <c r="D171" s="2860"/>
      <c r="E171" s="2602"/>
      <c r="F171" s="2781"/>
      <c r="G171" s="798"/>
      <c r="H171" s="1898"/>
      <c r="I171" s="1049"/>
      <c r="J171" s="969"/>
      <c r="K171" s="1898"/>
      <c r="L171" s="612"/>
      <c r="M171" s="739"/>
      <c r="N171" s="732"/>
      <c r="O171" s="2022"/>
      <c r="P171" s="2022"/>
      <c r="AH171" s="2029">
        <v>0</v>
      </c>
    </row>
    <row s="20133" customFormat="1" customHeight="1" ht="18.75" hidden="1">
      <c r="A172" s="2178" t="s">
        <v>200</v>
      </c>
      <c r="B172" s="2178" t="s">
        <v>201</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301</v>
      </c>
      <c r="M172" s="739"/>
      <c r="N172" s="732"/>
      <c r="O172" s="2022"/>
      <c r="P172" s="2022"/>
      <c r="AH172" s="2029">
        <v>0</v>
      </c>
    </row>
    <row s="20133" customFormat="1" customHeight="1" ht="18.75" hidden="1">
      <c r="A173" s="2178"/>
      <c r="B173" s="2178"/>
      <c r="C173" s="767" t="s">
        <v>1306</v>
      </c>
      <c r="D173" s="2860"/>
      <c r="E173" s="2602"/>
      <c r="F173" s="2781"/>
      <c r="G173" s="2825"/>
      <c r="H173" s="1898"/>
      <c r="I173" s="1049" t="s">
        <v>1305</v>
      </c>
      <c r="J173" s="969"/>
      <c r="K173" s="1898"/>
      <c r="L173" s="612"/>
      <c r="M173" s="739"/>
      <c r="N173" s="732"/>
      <c r="O173" s="2022"/>
      <c r="P173" s="2022"/>
      <c r="AH173" s="2029">
        <v>0</v>
      </c>
    </row>
    <row s="20133" customFormat="1" customHeight="1" ht="0.75" hidden="1">
      <c r="A174" s="2178"/>
      <c r="B174" s="2178"/>
      <c r="C174" s="767" t="s">
        <v>1313</v>
      </c>
      <c r="D174" s="2860"/>
      <c r="E174" s="2602"/>
      <c r="F174" s="2781"/>
      <c r="G174" s="798"/>
      <c r="H174" s="1898"/>
      <c r="I174" s="1049"/>
      <c r="J174" s="969"/>
      <c r="K174" s="1898"/>
      <c r="L174" s="612"/>
      <c r="M174" s="739"/>
      <c r="N174" s="732"/>
      <c r="O174" s="2022"/>
      <c r="P174" s="2022"/>
      <c r="AH174" s="2029">
        <v>0</v>
      </c>
    </row>
    <row s="20133" customFormat="1" customHeight="1" ht="18.75" hidden="1">
      <c r="A175" s="2178" t="s">
        <v>220</v>
      </c>
      <c r="B175" s="2178" t="s">
        <v>221</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301</v>
      </c>
      <c r="M175" s="739"/>
      <c r="N175" s="732"/>
      <c r="O175" s="2022"/>
      <c r="P175" s="2022"/>
      <c r="AH175" s="2029">
        <v>0</v>
      </c>
    </row>
    <row s="20133" customFormat="1" customHeight="1" ht="18.75" hidden="1">
      <c r="A176" s="2178"/>
      <c r="B176" s="2178"/>
      <c r="C176" s="767" t="s">
        <v>1306</v>
      </c>
      <c r="D176" s="2860"/>
      <c r="E176" s="2602"/>
      <c r="F176" s="2781"/>
      <c r="G176" s="2825"/>
      <c r="H176" s="1898"/>
      <c r="I176" s="1049" t="s">
        <v>1305</v>
      </c>
      <c r="J176" s="969"/>
      <c r="K176" s="1898"/>
      <c r="L176" s="612"/>
      <c r="M176" s="739"/>
      <c r="N176" s="732"/>
      <c r="O176" s="2022"/>
      <c r="P176" s="2022"/>
      <c r="AH176" s="2029">
        <v>0</v>
      </c>
    </row>
    <row s="20133" customFormat="1" customHeight="1" ht="0.75" hidden="1">
      <c r="A177" s="2178"/>
      <c r="B177" s="2178"/>
      <c r="C177" s="767" t="s">
        <v>1313</v>
      </c>
      <c r="D177" s="2860"/>
      <c r="E177" s="2602"/>
      <c r="F177" s="2781"/>
      <c r="G177" s="798"/>
      <c r="H177" s="1898"/>
      <c r="I177" s="1049"/>
      <c r="J177" s="969"/>
      <c r="K177" s="1898"/>
      <c r="L177" s="612"/>
      <c r="M177" s="739"/>
      <c r="N177" s="732"/>
      <c r="O177" s="2022"/>
      <c r="P177" s="2022"/>
      <c r="AH177" s="2029">
        <v>0</v>
      </c>
    </row>
    <row s="20133" customFormat="1" customHeight="1" ht="18.75" hidden="1">
      <c r="A178" s="2178" t="s">
        <v>225</v>
      </c>
      <c r="B178" s="2178" t="s">
        <v>226</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301</v>
      </c>
      <c r="M178" s="739"/>
      <c r="N178" s="732"/>
      <c r="O178" s="2022"/>
      <c r="P178" s="2022"/>
      <c r="AH178" s="2029">
        <v>0</v>
      </c>
    </row>
    <row s="20133" customFormat="1" customHeight="1" ht="18.75" hidden="1">
      <c r="A179" s="2178"/>
      <c r="B179" s="2178"/>
      <c r="C179" s="767" t="s">
        <v>1306</v>
      </c>
      <c r="D179" s="2860"/>
      <c r="E179" s="2602"/>
      <c r="F179" s="2781"/>
      <c r="G179" s="2825"/>
      <c r="H179" s="1898"/>
      <c r="I179" s="1049" t="s">
        <v>1305</v>
      </c>
      <c r="J179" s="969"/>
      <c r="K179" s="1898"/>
      <c r="L179" s="612"/>
      <c r="M179" s="739"/>
      <c r="N179" s="732"/>
      <c r="O179" s="2022"/>
      <c r="P179" s="2022"/>
      <c r="AH179" s="2029">
        <v>0</v>
      </c>
    </row>
    <row s="20133" customFormat="1" customHeight="1" ht="0.75" hidden="1">
      <c r="A180" s="2178"/>
      <c r="B180" s="2178"/>
      <c r="C180" s="767" t="s">
        <v>1313</v>
      </c>
      <c r="D180" s="2860"/>
      <c r="E180" s="2602"/>
      <c r="F180" s="2781"/>
      <c r="G180" s="798"/>
      <c r="H180" s="1898"/>
      <c r="I180" s="1049"/>
      <c r="J180" s="969"/>
      <c r="K180" s="1898"/>
      <c r="L180" s="612"/>
      <c r="M180" s="739"/>
      <c r="N180" s="732"/>
      <c r="O180" s="2022"/>
      <c r="P180" s="2022"/>
      <c r="AH180" s="2029">
        <v>0</v>
      </c>
    </row>
    <row s="20133" customFormat="1" customHeight="1" ht="18.75" hidden="1">
      <c r="A181" s="2178" t="s">
        <v>230</v>
      </c>
      <c r="B181" s="2178" t="s">
        <v>231</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301</v>
      </c>
      <c r="M181" s="739"/>
      <c r="N181" s="732"/>
      <c r="O181" s="2022"/>
      <c r="P181" s="2022"/>
      <c r="AH181" s="2029">
        <v>0</v>
      </c>
    </row>
    <row s="20133" customFormat="1" customHeight="1" ht="18.75" hidden="1">
      <c r="A182" s="2178"/>
      <c r="B182" s="2178"/>
      <c r="C182" s="767" t="s">
        <v>1306</v>
      </c>
      <c r="D182" s="2860"/>
      <c r="E182" s="2602"/>
      <c r="F182" s="2781"/>
      <c r="G182" s="2825"/>
      <c r="H182" s="1898"/>
      <c r="I182" s="1049" t="s">
        <v>1305</v>
      </c>
      <c r="J182" s="969"/>
      <c r="K182" s="1898"/>
      <c r="L182" s="612"/>
      <c r="M182" s="739"/>
      <c r="N182" s="732"/>
      <c r="O182" s="2022"/>
      <c r="P182" s="2022"/>
      <c r="AH182" s="2029">
        <v>0</v>
      </c>
    </row>
    <row s="20133" customFormat="1" customHeight="1" ht="0.75" hidden="1">
      <c r="A183" s="2178"/>
      <c r="B183" s="2178"/>
      <c r="C183" s="767" t="s">
        <v>1313</v>
      </c>
      <c r="D183" s="2860"/>
      <c r="E183" s="2602"/>
      <c r="F183" s="2781"/>
      <c r="G183" s="798"/>
      <c r="H183" s="1898"/>
      <c r="I183" s="1049"/>
      <c r="J183" s="969"/>
      <c r="K183" s="1898"/>
      <c r="L183" s="612"/>
      <c r="M183" s="739"/>
      <c r="N183" s="732"/>
      <c r="O183" s="2022"/>
      <c r="P183" s="2022"/>
      <c r="AH183" s="2029">
        <v>0</v>
      </c>
    </row>
    <row s="20133" customFormat="1" customHeight="1" ht="18.75" hidden="1">
      <c r="A184" s="2178" t="s">
        <v>235</v>
      </c>
      <c r="B184" s="2178" t="s">
        <v>236</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301</v>
      </c>
      <c r="M184" s="739"/>
      <c r="N184" s="732"/>
      <c r="O184" s="2022"/>
      <c r="P184" s="2022"/>
      <c r="AH184" s="2029">
        <v>0</v>
      </c>
    </row>
    <row s="20133" customFormat="1" customHeight="1" ht="18.75" hidden="1">
      <c r="A185" s="2178"/>
      <c r="B185" s="2178"/>
      <c r="C185" s="767" t="s">
        <v>1306</v>
      </c>
      <c r="D185" s="2860"/>
      <c r="E185" s="2602"/>
      <c r="F185" s="2781"/>
      <c r="G185" s="2825"/>
      <c r="H185" s="1898"/>
      <c r="I185" s="1049" t="s">
        <v>1305</v>
      </c>
      <c r="J185" s="969"/>
      <c r="K185" s="1898"/>
      <c r="L185" s="612"/>
      <c r="M185" s="739"/>
      <c r="N185" s="732"/>
      <c r="O185" s="2022"/>
      <c r="P185" s="2022"/>
      <c r="AH185" s="2029">
        <v>0</v>
      </c>
    </row>
    <row s="20133" customFormat="1" customHeight="1" ht="0.75" hidden="1">
      <c r="A186" s="2178"/>
      <c r="B186" s="2178"/>
      <c r="C186" s="767" t="s">
        <v>1313</v>
      </c>
      <c r="D186" s="2860"/>
      <c r="E186" s="2602"/>
      <c r="F186" s="2781"/>
      <c r="G186" s="798"/>
      <c r="H186" s="1898"/>
      <c r="I186" s="1049"/>
      <c r="J186" s="969"/>
      <c r="K186" s="1898"/>
      <c r="L186" s="612"/>
      <c r="M186" s="739"/>
      <c r="N186" s="732"/>
      <c r="O186" s="2022"/>
      <c r="P186" s="2022"/>
      <c r="AH186" s="2029">
        <v>0</v>
      </c>
    </row>
    <row s="20133" customFormat="1" customHeight="1" ht="18.75" hidden="1">
      <c r="A187" s="2178" t="s">
        <v>240</v>
      </c>
      <c r="B187" s="2178" t="s">
        <v>241</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301</v>
      </c>
      <c r="M187" s="739"/>
      <c r="N187" s="732"/>
      <c r="O187" s="2022"/>
      <c r="P187" s="2022"/>
      <c r="AH187" s="2029">
        <v>0</v>
      </c>
    </row>
    <row s="20133" customFormat="1" customHeight="1" ht="18.75" hidden="1">
      <c r="A188" s="2178"/>
      <c r="B188" s="2178"/>
      <c r="C188" s="767" t="s">
        <v>1306</v>
      </c>
      <c r="D188" s="2860"/>
      <c r="E188" s="2602"/>
      <c r="F188" s="2781"/>
      <c r="G188" s="2825"/>
      <c r="H188" s="1898"/>
      <c r="I188" s="1049" t="s">
        <v>1305</v>
      </c>
      <c r="J188" s="969"/>
      <c r="K188" s="1898"/>
      <c r="L188" s="612"/>
      <c r="M188" s="739"/>
      <c r="N188" s="732"/>
      <c r="O188" s="2022"/>
      <c r="P188" s="2022"/>
      <c r="AH188" s="2029">
        <v>0</v>
      </c>
    </row>
    <row s="20133" customFormat="1" customHeight="1" ht="0.75" hidden="1">
      <c r="A189" s="2178"/>
      <c r="B189" s="2178"/>
      <c r="C189" s="767" t="s">
        <v>1313</v>
      </c>
      <c r="D189" s="2860"/>
      <c r="E189" s="2602"/>
      <c r="F189" s="2781"/>
      <c r="G189" s="798"/>
      <c r="H189" s="1898"/>
      <c r="I189" s="1049"/>
      <c r="J189" s="969"/>
      <c r="K189" s="1898"/>
      <c r="L189" s="612"/>
      <c r="M189" s="739"/>
      <c r="N189" s="732"/>
      <c r="O189" s="2022"/>
      <c r="P189" s="2022"/>
      <c r="AH189" s="2029">
        <v>0</v>
      </c>
    </row>
    <row s="20133" customFormat="1" customHeight="1" ht="18.75" hidden="1">
      <c r="A190" s="2178" t="s">
        <v>245</v>
      </c>
      <c r="B190" s="2178" t="s">
        <v>246</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301</v>
      </c>
      <c r="M190" s="739"/>
      <c r="N190" s="732"/>
      <c r="O190" s="2022"/>
      <c r="P190" s="2022"/>
      <c r="AH190" s="2029">
        <v>0</v>
      </c>
    </row>
    <row s="20133" customFormat="1" customHeight="1" ht="18.75" hidden="1">
      <c r="A191" s="2178"/>
      <c r="B191" s="2178"/>
      <c r="C191" s="767" t="s">
        <v>1306</v>
      </c>
      <c r="D191" s="2860"/>
      <c r="E191" s="2602"/>
      <c r="F191" s="2781"/>
      <c r="G191" s="2825"/>
      <c r="H191" s="1898"/>
      <c r="I191" s="1049" t="s">
        <v>1305</v>
      </c>
      <c r="J191" s="969"/>
      <c r="K191" s="1898"/>
      <c r="L191" s="612"/>
      <c r="M191" s="739"/>
      <c r="N191" s="732"/>
      <c r="O191" s="2022"/>
      <c r="P191" s="2022"/>
      <c r="AH191" s="2029">
        <v>0</v>
      </c>
    </row>
    <row s="20133" customFormat="1" customHeight="1" ht="0.75" hidden="1">
      <c r="A192" s="2178"/>
      <c r="B192" s="2178"/>
      <c r="C192" s="767" t="s">
        <v>1313</v>
      </c>
      <c r="D192" s="2860"/>
      <c r="E192" s="2602"/>
      <c r="F192" s="2781"/>
      <c r="G192" s="798"/>
      <c r="H192" s="1898"/>
      <c r="I192" s="1049"/>
      <c r="J192" s="969"/>
      <c r="K192" s="1898"/>
      <c r="L192" s="612"/>
      <c r="M192" s="739"/>
      <c r="N192" s="732"/>
      <c r="O192" s="2022"/>
      <c r="P192" s="2022"/>
      <c r="AH192" s="2029">
        <v>0</v>
      </c>
    </row>
    <row s="20133" customFormat="1" customHeight="1" ht="18.75" hidden="1">
      <c r="A193" s="2178" t="s">
        <v>250</v>
      </c>
      <c r="B193" s="2178" t="s">
        <v>251</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301</v>
      </c>
      <c r="M193" s="739"/>
      <c r="N193" s="732"/>
      <c r="O193" s="2022"/>
      <c r="P193" s="2022"/>
      <c r="AH193" s="2029">
        <v>0</v>
      </c>
    </row>
    <row s="20133" customFormat="1" customHeight="1" ht="18.75" hidden="1">
      <c r="A194" s="2178"/>
      <c r="B194" s="2178"/>
      <c r="C194" s="767" t="s">
        <v>1306</v>
      </c>
      <c r="D194" s="2860"/>
      <c r="E194" s="2602"/>
      <c r="F194" s="2781"/>
      <c r="G194" s="2825"/>
      <c r="H194" s="1898"/>
      <c r="I194" s="1049" t="s">
        <v>1305</v>
      </c>
      <c r="J194" s="969"/>
      <c r="K194" s="1898"/>
      <c r="L194" s="612"/>
      <c r="M194" s="739"/>
      <c r="N194" s="732"/>
      <c r="O194" s="2022"/>
      <c r="P194" s="2022"/>
      <c r="AH194" s="2029">
        <v>0</v>
      </c>
    </row>
    <row s="20133" customFormat="1" customHeight="1" ht="0.75" hidden="1">
      <c r="A195" s="2178"/>
      <c r="B195" s="2178"/>
      <c r="C195" s="767" t="s">
        <v>1313</v>
      </c>
      <c r="D195" s="2860"/>
      <c r="E195" s="2602"/>
      <c r="F195" s="2781"/>
      <c r="G195" s="798"/>
      <c r="H195" s="1898"/>
      <c r="I195" s="1049"/>
      <c r="J195" s="969"/>
      <c r="K195" s="1898"/>
      <c r="L195" s="612"/>
      <c r="M195" s="739"/>
      <c r="N195" s="732"/>
      <c r="O195" s="2022"/>
      <c r="P195" s="2022"/>
      <c r="AH195" s="2029">
        <v>0</v>
      </c>
    </row>
    <row s="20133" customFormat="1" customHeight="1" ht="18.75" hidden="1">
      <c r="A196" s="2178" t="s">
        <v>255</v>
      </c>
      <c r="B196" s="2178" t="s">
        <v>256</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301</v>
      </c>
      <c r="M196" s="739"/>
      <c r="N196" s="732"/>
      <c r="O196" s="2022"/>
      <c r="P196" s="2022"/>
      <c r="AH196" s="2029">
        <v>0</v>
      </c>
    </row>
    <row s="20133" customFormat="1" customHeight="1" ht="18.75" hidden="1">
      <c r="A197" s="2178"/>
      <c r="B197" s="2178"/>
      <c r="C197" s="767" t="s">
        <v>1306</v>
      </c>
      <c r="D197" s="2860"/>
      <c r="E197" s="2602"/>
      <c r="F197" s="2781"/>
      <c r="G197" s="2825"/>
      <c r="H197" s="1898"/>
      <c r="I197" s="1049" t="s">
        <v>1305</v>
      </c>
      <c r="J197" s="969"/>
      <c r="K197" s="1898"/>
      <c r="L197" s="612"/>
      <c r="M197" s="739"/>
      <c r="N197" s="732"/>
      <c r="O197" s="2022"/>
      <c r="P197" s="2022"/>
      <c r="AH197" s="2029">
        <v>0</v>
      </c>
    </row>
    <row s="20133" customFormat="1" customHeight="1" ht="0.75" hidden="1">
      <c r="A198" s="2178"/>
      <c r="B198" s="2178"/>
      <c r="C198" s="767" t="s">
        <v>1313</v>
      </c>
      <c r="D198" s="2860"/>
      <c r="E198" s="2602"/>
      <c r="F198" s="2781"/>
      <c r="G198" s="798"/>
      <c r="H198" s="1898"/>
      <c r="I198" s="1049"/>
      <c r="J198" s="969"/>
      <c r="K198" s="1898"/>
      <c r="L198" s="612"/>
      <c r="M198" s="739"/>
      <c r="N198" s="732"/>
      <c r="O198" s="2022"/>
      <c r="P198" s="2022"/>
      <c r="AH198" s="2029">
        <v>0</v>
      </c>
    </row>
    <row s="20133" customFormat="1" customHeight="1" ht="18.75" hidden="1">
      <c r="A199" s="2178" t="s">
        <v>260</v>
      </c>
      <c r="B199" s="2178" t="s">
        <v>261</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301</v>
      </c>
      <c r="M199" s="739"/>
      <c r="N199" s="732"/>
      <c r="O199" s="2022"/>
      <c r="P199" s="2022"/>
      <c r="AH199" s="2029">
        <v>0</v>
      </c>
    </row>
    <row s="20133" customFormat="1" customHeight="1" ht="18.75" hidden="1">
      <c r="A200" s="2178"/>
      <c r="B200" s="2178"/>
      <c r="C200" s="767" t="s">
        <v>1306</v>
      </c>
      <c r="D200" s="2860"/>
      <c r="E200" s="2602"/>
      <c r="F200" s="2781"/>
      <c r="G200" s="2825"/>
      <c r="H200" s="1898"/>
      <c r="I200" s="1049" t="s">
        <v>1305</v>
      </c>
      <c r="J200" s="969"/>
      <c r="K200" s="1898"/>
      <c r="L200" s="612"/>
      <c r="M200" s="739"/>
      <c r="N200" s="732"/>
      <c r="O200" s="2022"/>
      <c r="P200" s="2022"/>
      <c r="AH200" s="2029">
        <v>0</v>
      </c>
    </row>
    <row s="20133" customFormat="1" customHeight="1" ht="0.75" hidden="1">
      <c r="A201" s="2178"/>
      <c r="B201" s="2178"/>
      <c r="C201" s="767" t="s">
        <v>1313</v>
      </c>
      <c r="D201" s="2860"/>
      <c r="E201" s="2602"/>
      <c r="F201" s="2781"/>
      <c r="G201" s="798"/>
      <c r="H201" s="1898"/>
      <c r="I201" s="1049"/>
      <c r="J201" s="969"/>
      <c r="K201" s="1898"/>
      <c r="L201" s="612"/>
      <c r="M201" s="739"/>
      <c r="N201" s="732"/>
      <c r="O201" s="2022"/>
      <c r="P201" s="2022"/>
      <c r="AH201" s="2029">
        <v>0</v>
      </c>
    </row>
    <row s="20133" customFormat="1" customHeight="1" ht="18.75" hidden="1">
      <c r="A202" s="2178" t="s">
        <v>265</v>
      </c>
      <c r="B202" s="2178" t="s">
        <v>266</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301</v>
      </c>
      <c r="M202" s="739"/>
      <c r="N202" s="732"/>
      <c r="O202" s="2022"/>
      <c r="P202" s="2022"/>
      <c r="AH202" s="2029">
        <v>0</v>
      </c>
    </row>
    <row s="20133" customFormat="1" customHeight="1" ht="18.75" hidden="1">
      <c r="A203" s="2178"/>
      <c r="B203" s="2178"/>
      <c r="C203" s="767" t="s">
        <v>1306</v>
      </c>
      <c r="D203" s="2860"/>
      <c r="E203" s="2602"/>
      <c r="F203" s="2781"/>
      <c r="G203" s="2825"/>
      <c r="H203" s="1898"/>
      <c r="I203" s="1049" t="s">
        <v>1305</v>
      </c>
      <c r="J203" s="969"/>
      <c r="K203" s="1898"/>
      <c r="L203" s="612"/>
      <c r="M203" s="739"/>
      <c r="N203" s="732"/>
      <c r="O203" s="2022"/>
      <c r="P203" s="2022"/>
      <c r="AH203" s="2029">
        <v>0</v>
      </c>
    </row>
    <row s="20133" customFormat="1" customHeight="1" ht="0.75" hidden="1">
      <c r="A204" s="2178"/>
      <c r="B204" s="2178"/>
      <c r="C204" s="767" t="s">
        <v>1313</v>
      </c>
      <c r="D204" s="2860"/>
      <c r="E204" s="2602"/>
      <c r="F204" s="2781"/>
      <c r="G204" s="798"/>
      <c r="H204" s="1898"/>
      <c r="I204" s="1049"/>
      <c r="J204" s="969"/>
      <c r="K204" s="1898"/>
      <c r="L204" s="612"/>
      <c r="M204" s="739"/>
      <c r="N204" s="732"/>
      <c r="O204" s="2022"/>
      <c r="P204" s="2022"/>
      <c r="AH204" s="2029">
        <v>0</v>
      </c>
    </row>
    <row s="20133" customFormat="1" customHeight="1" ht="18.75" hidden="1">
      <c r="A205" s="2178" t="s">
        <v>270</v>
      </c>
      <c r="B205" s="2178" t="s">
        <v>271</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301</v>
      </c>
      <c r="M205" s="739"/>
      <c r="N205" s="732"/>
      <c r="O205" s="2022"/>
      <c r="P205" s="2022"/>
      <c r="AH205" s="2029">
        <v>0</v>
      </c>
    </row>
    <row s="20133" customFormat="1" customHeight="1" ht="18.75" hidden="1">
      <c r="A206" s="2178"/>
      <c r="B206" s="2178"/>
      <c r="C206" s="767" t="s">
        <v>1306</v>
      </c>
      <c r="D206" s="2860"/>
      <c r="E206" s="2602"/>
      <c r="F206" s="2781"/>
      <c r="G206" s="2825"/>
      <c r="H206" s="1898"/>
      <c r="I206" s="1049" t="s">
        <v>1305</v>
      </c>
      <c r="J206" s="969"/>
      <c r="K206" s="1898"/>
      <c r="L206" s="612"/>
      <c r="M206" s="739"/>
      <c r="N206" s="732"/>
      <c r="O206" s="2022"/>
      <c r="P206" s="2022"/>
      <c r="AH206" s="2029">
        <v>0</v>
      </c>
    </row>
    <row s="20133" customFormat="1" customHeight="1" ht="1.05">
      <c r="A207" s="2178"/>
      <c r="B207" s="2178"/>
      <c r="C207" s="767" t="s">
        <v>1313</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108</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20133" customFormat="1" customHeight="1" ht="60.75" hidden="1">
      <c r="A209" s="2178" t="s">
        <v>152</v>
      </c>
      <c r="B209" s="2178" t="s">
        <v>153</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301</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20133" customFormat="1" customHeight="1" ht="18.75" hidden="1">
      <c r="A210" s="2178"/>
      <c r="B210" s="2178"/>
      <c r="C210" s="767" t="s">
        <v>1306</v>
      </c>
      <c r="D210" s="2860"/>
      <c r="E210" s="2602"/>
      <c r="F210" s="2781"/>
      <c r="G210" s="2825"/>
      <c r="H210" s="1898"/>
      <c r="I210" s="1049" t="s">
        <v>1305</v>
      </c>
      <c r="J210" s="969"/>
      <c r="K210" s="1898"/>
      <c r="L210" s="612"/>
      <c r="M210" s="2568"/>
      <c r="N210" s="732"/>
      <c r="O210" s="2022"/>
      <c r="P210" s="2022"/>
      <c r="AH210" s="2029">
        <v>0</v>
      </c>
    </row>
    <row s="20133" customFormat="1" customHeight="1" ht="0.75" hidden="1">
      <c r="A211" s="2178"/>
      <c r="B211" s="2178"/>
      <c r="C211" s="767" t="s">
        <v>1313</v>
      </c>
      <c r="D211" s="2860"/>
      <c r="E211" s="2602"/>
      <c r="F211" s="2781"/>
      <c r="G211" s="798"/>
      <c r="H211" s="1898"/>
      <c r="I211" s="1049"/>
      <c r="J211" s="969"/>
      <c r="K211" s="1898"/>
      <c r="L211" s="612"/>
      <c r="M211" s="2568"/>
      <c r="N211" s="732"/>
      <c r="O211" s="2022"/>
      <c r="P211" s="2022"/>
      <c r="AH211" s="2029">
        <v>0</v>
      </c>
    </row>
    <row s="20133" customFormat="1" customHeight="1" ht="45" hidden="1">
      <c r="A212" s="2178" t="s">
        <v>157</v>
      </c>
      <c r="B212" s="2178" t="s">
        <v>158</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301</v>
      </c>
      <c r="M212" s="2569"/>
      <c r="N212" s="732"/>
      <c r="O212" s="2022"/>
      <c r="P212" s="2022"/>
      <c r="AH212" s="2029">
        <v>0</v>
      </c>
    </row>
    <row s="20133" customFormat="1" customHeight="1" ht="18.75" hidden="1">
      <c r="A213" s="2178"/>
      <c r="B213" s="2178"/>
      <c r="C213" s="767" t="s">
        <v>1306</v>
      </c>
      <c r="D213" s="2860"/>
      <c r="E213" s="2602"/>
      <c r="F213" s="2781"/>
      <c r="G213" s="2825"/>
      <c r="H213" s="1898"/>
      <c r="I213" s="1049" t="s">
        <v>1305</v>
      </c>
      <c r="J213" s="969"/>
      <c r="K213" s="1898"/>
      <c r="L213" s="612"/>
      <c r="M213" s="2259"/>
      <c r="N213" s="732"/>
      <c r="O213" s="2022"/>
      <c r="P213" s="2022"/>
      <c r="AH213" s="2029">
        <v>0</v>
      </c>
    </row>
    <row s="20133" customFormat="1" customHeight="1" ht="0.75" hidden="1">
      <c r="A214" s="2178"/>
      <c r="B214" s="2178"/>
      <c r="C214" s="767" t="s">
        <v>1313</v>
      </c>
      <c r="D214" s="2860"/>
      <c r="E214" s="2602"/>
      <c r="F214" s="2781"/>
      <c r="G214" s="798"/>
      <c r="H214" s="1898"/>
      <c r="I214" s="1049"/>
      <c r="J214" s="969"/>
      <c r="K214" s="1898"/>
      <c r="L214" s="612"/>
      <c r="M214" s="739"/>
      <c r="N214" s="732"/>
      <c r="O214" s="2022"/>
      <c r="P214" s="2022"/>
      <c r="AH214" s="2029">
        <v>0</v>
      </c>
    </row>
    <row s="20133" customFormat="1" customHeight="1" ht="45" hidden="1">
      <c r="A215" s="2178" t="s">
        <v>164</v>
      </c>
      <c r="B215" s="2178" t="s">
        <v>165</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301</v>
      </c>
      <c r="M215" s="739"/>
      <c r="N215" s="732"/>
      <c r="O215" s="2022"/>
      <c r="P215" s="2022"/>
      <c r="AH215" s="2029">
        <v>0</v>
      </c>
    </row>
    <row s="20133" customFormat="1" customHeight="1" ht="18.75" hidden="1">
      <c r="A216" s="2178"/>
      <c r="B216" s="2178"/>
      <c r="C216" s="767" t="s">
        <v>1306</v>
      </c>
      <c r="D216" s="2860"/>
      <c r="E216" s="2602"/>
      <c r="F216" s="2781"/>
      <c r="G216" s="2825"/>
      <c r="H216" s="1898"/>
      <c r="I216" s="1049" t="s">
        <v>1305</v>
      </c>
      <c r="J216" s="969"/>
      <c r="K216" s="1898"/>
      <c r="L216" s="612"/>
      <c r="M216" s="739"/>
      <c r="N216" s="732"/>
      <c r="O216" s="2022"/>
      <c r="P216" s="2022"/>
      <c r="AH216" s="2029">
        <v>0</v>
      </c>
    </row>
    <row s="20133" customFormat="1" customHeight="1" ht="0.75" hidden="1">
      <c r="A217" s="2178"/>
      <c r="B217" s="2178"/>
      <c r="C217" s="767" t="s">
        <v>1313</v>
      </c>
      <c r="D217" s="2860"/>
      <c r="E217" s="2602"/>
      <c r="F217" s="2781"/>
      <c r="G217" s="798"/>
      <c r="H217" s="1898"/>
      <c r="I217" s="1049"/>
      <c r="J217" s="969"/>
      <c r="K217" s="1898"/>
      <c r="L217" s="612"/>
      <c r="M217" s="739"/>
      <c r="N217" s="732"/>
      <c r="O217" s="2022"/>
      <c r="P217" s="2022"/>
      <c r="AH217" s="2029">
        <v>0</v>
      </c>
    </row>
    <row s="20133" customFormat="1" customHeight="1" ht="45" hidden="1">
      <c r="A218" s="2178" t="s">
        <v>170</v>
      </c>
      <c r="B218" s="2178" t="s">
        <v>171</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301</v>
      </c>
      <c r="M218" s="739"/>
      <c r="N218" s="732"/>
      <c r="O218" s="2022"/>
      <c r="P218" s="2022"/>
      <c r="AH218" s="2029">
        <v>0</v>
      </c>
    </row>
    <row s="20133" customFormat="1" customHeight="1" ht="18.75" hidden="1">
      <c r="A219" s="2178"/>
      <c r="B219" s="2178"/>
      <c r="C219" s="767" t="s">
        <v>1306</v>
      </c>
      <c r="D219" s="2860"/>
      <c r="E219" s="2602"/>
      <c r="F219" s="2781"/>
      <c r="G219" s="2825"/>
      <c r="H219" s="1898"/>
      <c r="I219" s="1049" t="s">
        <v>1305</v>
      </c>
      <c r="J219" s="969"/>
      <c r="K219" s="1898"/>
      <c r="L219" s="612"/>
      <c r="M219" s="739"/>
      <c r="N219" s="732"/>
      <c r="O219" s="2022"/>
      <c r="P219" s="2022"/>
      <c r="AH219" s="2029">
        <v>0</v>
      </c>
    </row>
    <row s="20133" customFormat="1" customHeight="1" ht="0.75" hidden="1">
      <c r="A220" s="2178"/>
      <c r="B220" s="2178"/>
      <c r="C220" s="767" t="s">
        <v>1313</v>
      </c>
      <c r="D220" s="2860"/>
      <c r="E220" s="2602"/>
      <c r="F220" s="2781"/>
      <c r="G220" s="798"/>
      <c r="H220" s="1898"/>
      <c r="I220" s="1049"/>
      <c r="J220" s="969"/>
      <c r="K220" s="1898"/>
      <c r="L220" s="612"/>
      <c r="M220" s="739"/>
      <c r="N220" s="732"/>
      <c r="O220" s="2022"/>
      <c r="P220" s="2022"/>
      <c r="AH220" s="2029">
        <v>0</v>
      </c>
    </row>
    <row s="20133" customFormat="1" customHeight="1" ht="18.75" hidden="1">
      <c r="A221" s="2178" t="s">
        <v>176</v>
      </c>
      <c r="B221" s="2178" t="s">
        <v>177</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301</v>
      </c>
      <c r="M221" s="739"/>
      <c r="N221" s="732"/>
      <c r="O221" s="2022"/>
      <c r="P221" s="2022"/>
      <c r="AH221" s="2029">
        <v>0</v>
      </c>
    </row>
    <row s="20133" customFormat="1" customHeight="1" ht="18.75" hidden="1">
      <c r="A222" s="2178"/>
      <c r="B222" s="2178"/>
      <c r="C222" s="767" t="s">
        <v>1306</v>
      </c>
      <c r="D222" s="2860"/>
      <c r="E222" s="2602"/>
      <c r="F222" s="2781"/>
      <c r="G222" s="2825"/>
      <c r="H222" s="1898"/>
      <c r="I222" s="1049" t="s">
        <v>1305</v>
      </c>
      <c r="J222" s="969"/>
      <c r="K222" s="1898"/>
      <c r="L222" s="612"/>
      <c r="M222" s="739"/>
      <c r="N222" s="732"/>
      <c r="O222" s="2022"/>
      <c r="P222" s="2022"/>
      <c r="AH222" s="2029">
        <v>0</v>
      </c>
    </row>
    <row s="20133" customFormat="1" customHeight="1" ht="0.75" hidden="1">
      <c r="A223" s="2178"/>
      <c r="B223" s="2178"/>
      <c r="C223" s="767" t="s">
        <v>1313</v>
      </c>
      <c r="D223" s="2860"/>
      <c r="E223" s="2602"/>
      <c r="F223" s="2781"/>
      <c r="G223" s="798"/>
      <c r="H223" s="1898"/>
      <c r="I223" s="1049"/>
      <c r="J223" s="969"/>
      <c r="K223" s="1898"/>
      <c r="L223" s="612"/>
      <c r="M223" s="739"/>
      <c r="N223" s="732"/>
      <c r="O223" s="2022"/>
      <c r="P223" s="2022"/>
      <c r="AH223" s="2029">
        <v>0</v>
      </c>
    </row>
    <row s="20133" customFormat="1" customHeight="1" ht="18.75" hidden="1">
      <c r="A224" s="2178" t="s">
        <v>182</v>
      </c>
      <c r="B224" s="2178" t="s">
        <v>183</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301</v>
      </c>
      <c r="M224" s="739"/>
      <c r="N224" s="732"/>
      <c r="O224" s="2022"/>
      <c r="P224" s="2022"/>
      <c r="AH224" s="2029">
        <v>0</v>
      </c>
    </row>
    <row s="20133" customFormat="1" customHeight="1" ht="18.75" hidden="1">
      <c r="A225" s="2178"/>
      <c r="B225" s="2178"/>
      <c r="C225" s="767" t="s">
        <v>1306</v>
      </c>
      <c r="D225" s="2860"/>
      <c r="E225" s="2602"/>
      <c r="F225" s="2781"/>
      <c r="G225" s="2825"/>
      <c r="H225" s="1898"/>
      <c r="I225" s="1049" t="s">
        <v>1305</v>
      </c>
      <c r="J225" s="969"/>
      <c r="K225" s="1898"/>
      <c r="L225" s="612"/>
      <c r="M225" s="739"/>
      <c r="N225" s="732"/>
      <c r="O225" s="2022"/>
      <c r="P225" s="2022"/>
      <c r="AH225" s="2029">
        <v>0</v>
      </c>
    </row>
    <row s="20133" customFormat="1" customHeight="1" ht="0.75" hidden="1">
      <c r="A226" s="2178"/>
      <c r="B226" s="2178"/>
      <c r="C226" s="767" t="s">
        <v>1313</v>
      </c>
      <c r="D226" s="2860"/>
      <c r="E226" s="2602"/>
      <c r="F226" s="2781"/>
      <c r="G226" s="798"/>
      <c r="H226" s="1898"/>
      <c r="I226" s="1049"/>
      <c r="J226" s="969"/>
      <c r="K226" s="1898"/>
      <c r="L226" s="612"/>
      <c r="M226" s="739"/>
      <c r="N226" s="732"/>
      <c r="O226" s="2022"/>
      <c r="P226" s="2022"/>
      <c r="AH226" s="2029">
        <v>0</v>
      </c>
    </row>
    <row s="20133" customFormat="1" customHeight="1" ht="18.75" hidden="1">
      <c r="A227" s="2178" t="s">
        <v>188</v>
      </c>
      <c r="B227" s="2178" t="s">
        <v>189</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301</v>
      </c>
      <c r="M227" s="739"/>
      <c r="N227" s="732"/>
      <c r="O227" s="2022"/>
      <c r="P227" s="2022"/>
      <c r="AH227" s="2029">
        <v>0</v>
      </c>
    </row>
    <row s="20133" customFormat="1" customHeight="1" ht="18.75" hidden="1">
      <c r="A228" s="2178"/>
      <c r="B228" s="2178"/>
      <c r="C228" s="767" t="s">
        <v>1306</v>
      </c>
      <c r="D228" s="2860"/>
      <c r="E228" s="2602"/>
      <c r="F228" s="2781"/>
      <c r="G228" s="2825"/>
      <c r="H228" s="1898"/>
      <c r="I228" s="1049" t="s">
        <v>1305</v>
      </c>
      <c r="J228" s="969"/>
      <c r="K228" s="1898"/>
      <c r="L228" s="612"/>
      <c r="M228" s="739"/>
      <c r="N228" s="732"/>
      <c r="O228" s="2022"/>
      <c r="P228" s="2022"/>
      <c r="AH228" s="2029">
        <v>0</v>
      </c>
    </row>
    <row s="20133" customFormat="1" customHeight="1" ht="0.75" hidden="1">
      <c r="A229" s="2178"/>
      <c r="B229" s="2178"/>
      <c r="C229" s="767" t="s">
        <v>1313</v>
      </c>
      <c r="D229" s="2860"/>
      <c r="E229" s="2602"/>
      <c r="F229" s="2781"/>
      <c r="G229" s="798"/>
      <c r="H229" s="1898"/>
      <c r="I229" s="1049"/>
      <c r="J229" s="969"/>
      <c r="K229" s="1898"/>
      <c r="L229" s="612"/>
      <c r="M229" s="739"/>
      <c r="N229" s="732"/>
      <c r="O229" s="2022"/>
      <c r="P229" s="2022"/>
      <c r="AH229" s="2029">
        <v>0</v>
      </c>
    </row>
    <row s="20133" customFormat="1" customHeight="1" ht="18.75" hidden="1">
      <c r="A230" s="2178" t="s">
        <v>194</v>
      </c>
      <c r="B230" s="2178" t="s">
        <v>195</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301</v>
      </c>
      <c r="M230" s="739"/>
      <c r="N230" s="732"/>
      <c r="O230" s="2022"/>
      <c r="P230" s="2022"/>
      <c r="AH230" s="2029">
        <v>0</v>
      </c>
    </row>
    <row s="20133" customFormat="1" customHeight="1" ht="18.75" hidden="1">
      <c r="A231" s="2178"/>
      <c r="B231" s="2178"/>
      <c r="C231" s="767" t="s">
        <v>1306</v>
      </c>
      <c r="D231" s="2860"/>
      <c r="E231" s="2602"/>
      <c r="F231" s="2781"/>
      <c r="G231" s="2825"/>
      <c r="H231" s="1898"/>
      <c r="I231" s="1049" t="s">
        <v>1305</v>
      </c>
      <c r="J231" s="969"/>
      <c r="K231" s="1898"/>
      <c r="L231" s="612"/>
      <c r="M231" s="739"/>
      <c r="N231" s="732"/>
      <c r="O231" s="2022"/>
      <c r="P231" s="2022"/>
      <c r="AH231" s="2029">
        <v>0</v>
      </c>
    </row>
    <row s="20133" customFormat="1" customHeight="1" ht="0.75" hidden="1">
      <c r="A232" s="2178"/>
      <c r="B232" s="2178"/>
      <c r="C232" s="767" t="s">
        <v>1313</v>
      </c>
      <c r="D232" s="2860"/>
      <c r="E232" s="2602"/>
      <c r="F232" s="2781"/>
      <c r="G232" s="798"/>
      <c r="H232" s="1898"/>
      <c r="I232" s="1049"/>
      <c r="J232" s="969"/>
      <c r="K232" s="1898"/>
      <c r="L232" s="612"/>
      <c r="M232" s="739"/>
      <c r="N232" s="732"/>
      <c r="O232" s="2022"/>
      <c r="P232" s="2022"/>
      <c r="AH232" s="2029">
        <v>0</v>
      </c>
    </row>
    <row s="20133" customFormat="1" customHeight="1" ht="18.75" hidden="1">
      <c r="A233" s="2178" t="s">
        <v>200</v>
      </c>
      <c r="B233" s="2178" t="s">
        <v>201</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301</v>
      </c>
      <c r="M233" s="739"/>
      <c r="N233" s="732"/>
      <c r="O233" s="2022"/>
      <c r="P233" s="2022"/>
      <c r="AH233" s="2029">
        <v>0</v>
      </c>
    </row>
    <row s="20133" customFormat="1" customHeight="1" ht="18.75" hidden="1">
      <c r="A234" s="2178"/>
      <c r="B234" s="2178"/>
      <c r="C234" s="767" t="s">
        <v>1306</v>
      </c>
      <c r="D234" s="2860"/>
      <c r="E234" s="2602"/>
      <c r="F234" s="2781"/>
      <c r="G234" s="2825"/>
      <c r="H234" s="1898"/>
      <c r="I234" s="1049" t="s">
        <v>1305</v>
      </c>
      <c r="J234" s="969"/>
      <c r="K234" s="1898"/>
      <c r="L234" s="612"/>
      <c r="M234" s="739"/>
      <c r="N234" s="732"/>
      <c r="O234" s="2022"/>
      <c r="P234" s="2022"/>
      <c r="AH234" s="2029">
        <v>0</v>
      </c>
    </row>
    <row s="20133" customFormat="1" customHeight="1" ht="0.75" hidden="1">
      <c r="A235" s="2178"/>
      <c r="B235" s="2178"/>
      <c r="C235" s="767" t="s">
        <v>1313</v>
      </c>
      <c r="D235" s="2860"/>
      <c r="E235" s="2602"/>
      <c r="F235" s="2781"/>
      <c r="G235" s="798"/>
      <c r="H235" s="1898"/>
      <c r="I235" s="1049"/>
      <c r="J235" s="969"/>
      <c r="K235" s="1898"/>
      <c r="L235" s="612"/>
      <c r="M235" s="739"/>
      <c r="N235" s="732"/>
      <c r="O235" s="2022"/>
      <c r="P235" s="2022"/>
      <c r="AH235" s="2029">
        <v>0</v>
      </c>
    </row>
    <row s="20133" customFormat="1" customHeight="1" ht="18.75" hidden="1">
      <c r="A236" s="2178" t="s">
        <v>220</v>
      </c>
      <c r="B236" s="2178" t="s">
        <v>221</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301</v>
      </c>
      <c r="M236" s="739"/>
      <c r="N236" s="732"/>
      <c r="O236" s="2022"/>
      <c r="P236" s="2022"/>
      <c r="AH236" s="2029">
        <v>0</v>
      </c>
    </row>
    <row s="20133" customFormat="1" customHeight="1" ht="18.75" hidden="1">
      <c r="A237" s="2178"/>
      <c r="B237" s="2178"/>
      <c r="C237" s="767" t="s">
        <v>1306</v>
      </c>
      <c r="D237" s="2860"/>
      <c r="E237" s="2602"/>
      <c r="F237" s="2781"/>
      <c r="G237" s="2825"/>
      <c r="H237" s="1898"/>
      <c r="I237" s="1049" t="s">
        <v>1305</v>
      </c>
      <c r="J237" s="969"/>
      <c r="K237" s="1898"/>
      <c r="L237" s="612"/>
      <c r="M237" s="739"/>
      <c r="N237" s="732"/>
      <c r="O237" s="2022"/>
      <c r="P237" s="2022"/>
      <c r="AH237" s="2029">
        <v>0</v>
      </c>
    </row>
    <row s="20133" customFormat="1" customHeight="1" ht="0.75" hidden="1">
      <c r="A238" s="2178"/>
      <c r="B238" s="2178"/>
      <c r="C238" s="767" t="s">
        <v>1313</v>
      </c>
      <c r="D238" s="2860"/>
      <c r="E238" s="2602"/>
      <c r="F238" s="2781"/>
      <c r="G238" s="798"/>
      <c r="H238" s="1898"/>
      <c r="I238" s="1049"/>
      <c r="J238" s="969"/>
      <c r="K238" s="1898"/>
      <c r="L238" s="612"/>
      <c r="M238" s="739"/>
      <c r="N238" s="732"/>
      <c r="O238" s="2022"/>
      <c r="P238" s="2022"/>
      <c r="AH238" s="2029">
        <v>0</v>
      </c>
    </row>
    <row s="20133" customFormat="1" customHeight="1" ht="18.75" hidden="1">
      <c r="A239" s="2178" t="s">
        <v>225</v>
      </c>
      <c r="B239" s="2178" t="s">
        <v>226</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301</v>
      </c>
      <c r="M239" s="739"/>
      <c r="N239" s="732"/>
      <c r="O239" s="2022"/>
      <c r="P239" s="2022"/>
      <c r="AH239" s="2029">
        <v>0</v>
      </c>
    </row>
    <row s="20133" customFormat="1" customHeight="1" ht="18.75" hidden="1">
      <c r="A240" s="2178"/>
      <c r="B240" s="2178"/>
      <c r="C240" s="767" t="s">
        <v>1306</v>
      </c>
      <c r="D240" s="2860"/>
      <c r="E240" s="2602"/>
      <c r="F240" s="2781"/>
      <c r="G240" s="2825"/>
      <c r="H240" s="1898"/>
      <c r="I240" s="1049" t="s">
        <v>1305</v>
      </c>
      <c r="J240" s="969"/>
      <c r="K240" s="1898"/>
      <c r="L240" s="612"/>
      <c r="M240" s="739"/>
      <c r="N240" s="732"/>
      <c r="O240" s="2022"/>
      <c r="P240" s="2022"/>
      <c r="AH240" s="2029">
        <v>0</v>
      </c>
    </row>
    <row s="20133" customFormat="1" customHeight="1" ht="0.75" hidden="1">
      <c r="A241" s="2178"/>
      <c r="B241" s="2178"/>
      <c r="C241" s="767" t="s">
        <v>1313</v>
      </c>
      <c r="D241" s="2860"/>
      <c r="E241" s="2602"/>
      <c r="F241" s="2781"/>
      <c r="G241" s="798"/>
      <c r="H241" s="1898"/>
      <c r="I241" s="1049"/>
      <c r="J241" s="969"/>
      <c r="K241" s="1898"/>
      <c r="L241" s="612"/>
      <c r="M241" s="739"/>
      <c r="N241" s="732"/>
      <c r="O241" s="2022"/>
      <c r="P241" s="2022"/>
      <c r="AH241" s="2029">
        <v>0</v>
      </c>
    </row>
    <row s="20133" customFormat="1" customHeight="1" ht="18.75" hidden="1">
      <c r="A242" s="2178" t="s">
        <v>230</v>
      </c>
      <c r="B242" s="2178" t="s">
        <v>231</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301</v>
      </c>
      <c r="M242" s="739"/>
      <c r="N242" s="732"/>
      <c r="O242" s="2022"/>
      <c r="P242" s="2022"/>
      <c r="AH242" s="2029">
        <v>0</v>
      </c>
    </row>
    <row s="20133" customFormat="1" customHeight="1" ht="18.75" hidden="1">
      <c r="A243" s="2178"/>
      <c r="B243" s="2178"/>
      <c r="C243" s="767" t="s">
        <v>1306</v>
      </c>
      <c r="D243" s="2860"/>
      <c r="E243" s="2602"/>
      <c r="F243" s="2781"/>
      <c r="G243" s="2825"/>
      <c r="H243" s="1898"/>
      <c r="I243" s="1049" t="s">
        <v>1305</v>
      </c>
      <c r="J243" s="969"/>
      <c r="K243" s="1898"/>
      <c r="L243" s="612"/>
      <c r="M243" s="739"/>
      <c r="N243" s="732"/>
      <c r="O243" s="2022"/>
      <c r="P243" s="2022"/>
      <c r="AH243" s="2029">
        <v>0</v>
      </c>
    </row>
    <row s="20133" customFormat="1" customHeight="1" ht="0.75" hidden="1">
      <c r="A244" s="2178"/>
      <c r="B244" s="2178"/>
      <c r="C244" s="767" t="s">
        <v>1313</v>
      </c>
      <c r="D244" s="2860"/>
      <c r="E244" s="2602"/>
      <c r="F244" s="2781"/>
      <c r="G244" s="798"/>
      <c r="H244" s="1898"/>
      <c r="I244" s="1049"/>
      <c r="J244" s="969"/>
      <c r="K244" s="1898"/>
      <c r="L244" s="612"/>
      <c r="M244" s="739"/>
      <c r="N244" s="732"/>
      <c r="O244" s="2022"/>
      <c r="P244" s="2022"/>
      <c r="AH244" s="2029">
        <v>0</v>
      </c>
    </row>
    <row s="20133" customFormat="1" customHeight="1" ht="18.75" hidden="1">
      <c r="A245" s="2178" t="s">
        <v>235</v>
      </c>
      <c r="B245" s="2178" t="s">
        <v>236</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301</v>
      </c>
      <c r="M245" s="739"/>
      <c r="N245" s="732"/>
      <c r="O245" s="2022"/>
      <c r="P245" s="2022"/>
      <c r="AH245" s="2029">
        <v>0</v>
      </c>
    </row>
    <row s="20133" customFormat="1" customHeight="1" ht="18.75" hidden="1">
      <c r="A246" s="2178"/>
      <c r="B246" s="2178"/>
      <c r="C246" s="767" t="s">
        <v>1306</v>
      </c>
      <c r="D246" s="2860"/>
      <c r="E246" s="2602"/>
      <c r="F246" s="2781"/>
      <c r="G246" s="2825"/>
      <c r="H246" s="1898"/>
      <c r="I246" s="1049" t="s">
        <v>1305</v>
      </c>
      <c r="J246" s="969"/>
      <c r="K246" s="1898"/>
      <c r="L246" s="612"/>
      <c r="M246" s="739"/>
      <c r="N246" s="732"/>
      <c r="O246" s="2022"/>
      <c r="P246" s="2022"/>
      <c r="AH246" s="2029">
        <v>0</v>
      </c>
    </row>
    <row s="20133" customFormat="1" customHeight="1" ht="0.75" hidden="1">
      <c r="A247" s="2178"/>
      <c r="B247" s="2178"/>
      <c r="C247" s="767" t="s">
        <v>1313</v>
      </c>
      <c r="D247" s="2860"/>
      <c r="E247" s="2602"/>
      <c r="F247" s="2781"/>
      <c r="G247" s="798"/>
      <c r="H247" s="1898"/>
      <c r="I247" s="1049"/>
      <c r="J247" s="969"/>
      <c r="K247" s="1898"/>
      <c r="L247" s="612"/>
      <c r="M247" s="739"/>
      <c r="N247" s="732"/>
      <c r="O247" s="2022"/>
      <c r="P247" s="2022"/>
      <c r="AH247" s="2029">
        <v>0</v>
      </c>
    </row>
    <row s="20133" customFormat="1" customHeight="1" ht="18.75" hidden="1">
      <c r="A248" s="2178" t="s">
        <v>240</v>
      </c>
      <c r="B248" s="2178" t="s">
        <v>241</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301</v>
      </c>
      <c r="M248" s="739"/>
      <c r="N248" s="732"/>
      <c r="O248" s="2022"/>
      <c r="P248" s="2022"/>
      <c r="AH248" s="2029">
        <v>0</v>
      </c>
    </row>
    <row s="20133" customFormat="1" customHeight="1" ht="18.75" hidden="1">
      <c r="A249" s="2178"/>
      <c r="B249" s="2178"/>
      <c r="C249" s="767" t="s">
        <v>1306</v>
      </c>
      <c r="D249" s="2860"/>
      <c r="E249" s="2602"/>
      <c r="F249" s="2781"/>
      <c r="G249" s="2825"/>
      <c r="H249" s="1898"/>
      <c r="I249" s="1049" t="s">
        <v>1305</v>
      </c>
      <c r="J249" s="969"/>
      <c r="K249" s="1898"/>
      <c r="L249" s="612"/>
      <c r="M249" s="739"/>
      <c r="N249" s="732"/>
      <c r="O249" s="2022"/>
      <c r="P249" s="2022"/>
      <c r="AH249" s="2029">
        <v>0</v>
      </c>
    </row>
    <row s="20133" customFormat="1" customHeight="1" ht="0.75" hidden="1">
      <c r="A250" s="2178"/>
      <c r="B250" s="2178"/>
      <c r="C250" s="767" t="s">
        <v>1313</v>
      </c>
      <c r="D250" s="2860"/>
      <c r="E250" s="2602"/>
      <c r="F250" s="2781"/>
      <c r="G250" s="798"/>
      <c r="H250" s="1898"/>
      <c r="I250" s="1049"/>
      <c r="J250" s="969"/>
      <c r="K250" s="1898"/>
      <c r="L250" s="612"/>
      <c r="M250" s="739"/>
      <c r="N250" s="732"/>
      <c r="O250" s="2022"/>
      <c r="P250" s="2022"/>
      <c r="AH250" s="2029">
        <v>0</v>
      </c>
    </row>
    <row s="20133" customFormat="1" customHeight="1" ht="18.75" hidden="1">
      <c r="A251" s="2178" t="s">
        <v>245</v>
      </c>
      <c r="B251" s="2178" t="s">
        <v>246</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301</v>
      </c>
      <c r="M251" s="739"/>
      <c r="N251" s="732"/>
      <c r="O251" s="2022"/>
      <c r="P251" s="2022"/>
      <c r="AH251" s="2029">
        <v>0</v>
      </c>
    </row>
    <row s="20133" customFormat="1" customHeight="1" ht="18.75" hidden="1">
      <c r="A252" s="2178"/>
      <c r="B252" s="2178"/>
      <c r="C252" s="767" t="s">
        <v>1306</v>
      </c>
      <c r="D252" s="2860"/>
      <c r="E252" s="2602"/>
      <c r="F252" s="2781"/>
      <c r="G252" s="2825"/>
      <c r="H252" s="1898"/>
      <c r="I252" s="1049" t="s">
        <v>1305</v>
      </c>
      <c r="J252" s="969"/>
      <c r="K252" s="1898"/>
      <c r="L252" s="612"/>
      <c r="M252" s="739"/>
      <c r="N252" s="732"/>
      <c r="O252" s="2022"/>
      <c r="P252" s="2022"/>
      <c r="AH252" s="2029">
        <v>0</v>
      </c>
    </row>
    <row s="20133" customFormat="1" customHeight="1" ht="0.75" hidden="1">
      <c r="A253" s="2178"/>
      <c r="B253" s="2178"/>
      <c r="C253" s="767" t="s">
        <v>1313</v>
      </c>
      <c r="D253" s="2860"/>
      <c r="E253" s="2602"/>
      <c r="F253" s="2781"/>
      <c r="G253" s="798"/>
      <c r="H253" s="1898"/>
      <c r="I253" s="1049"/>
      <c r="J253" s="969"/>
      <c r="K253" s="1898"/>
      <c r="L253" s="612"/>
      <c r="M253" s="739"/>
      <c r="N253" s="732"/>
      <c r="O253" s="2022"/>
      <c r="P253" s="2022"/>
      <c r="AH253" s="2029">
        <v>0</v>
      </c>
    </row>
    <row s="20133" customFormat="1" customHeight="1" ht="18.75" hidden="1">
      <c r="A254" s="2178" t="s">
        <v>250</v>
      </c>
      <c r="B254" s="2178" t="s">
        <v>251</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301</v>
      </c>
      <c r="M254" s="739"/>
      <c r="N254" s="732"/>
      <c r="O254" s="2022"/>
      <c r="P254" s="2022"/>
      <c r="AH254" s="2029">
        <v>0</v>
      </c>
    </row>
    <row s="20133" customFormat="1" customHeight="1" ht="18.75" hidden="1">
      <c r="A255" s="2178"/>
      <c r="B255" s="2178"/>
      <c r="C255" s="767" t="s">
        <v>1306</v>
      </c>
      <c r="D255" s="2860"/>
      <c r="E255" s="2602"/>
      <c r="F255" s="2781"/>
      <c r="G255" s="2825"/>
      <c r="H255" s="1898"/>
      <c r="I255" s="1049" t="s">
        <v>1305</v>
      </c>
      <c r="J255" s="969"/>
      <c r="K255" s="1898"/>
      <c r="L255" s="612"/>
      <c r="M255" s="739"/>
      <c r="N255" s="732"/>
      <c r="O255" s="2022"/>
      <c r="P255" s="2022"/>
      <c r="AH255" s="2029">
        <v>0</v>
      </c>
    </row>
    <row s="20133" customFormat="1" customHeight="1" ht="0.75" hidden="1">
      <c r="A256" s="2178"/>
      <c r="B256" s="2178"/>
      <c r="C256" s="767" t="s">
        <v>1313</v>
      </c>
      <c r="D256" s="2860"/>
      <c r="E256" s="2602"/>
      <c r="F256" s="2781"/>
      <c r="G256" s="798"/>
      <c r="H256" s="1898"/>
      <c r="I256" s="1049"/>
      <c r="J256" s="969"/>
      <c r="K256" s="1898"/>
      <c r="L256" s="612"/>
      <c r="M256" s="739"/>
      <c r="N256" s="732"/>
      <c r="O256" s="2022"/>
      <c r="P256" s="2022"/>
      <c r="AH256" s="2029">
        <v>0</v>
      </c>
    </row>
    <row s="20133" customFormat="1" customHeight="1" ht="18.75" hidden="1">
      <c r="A257" s="2178" t="s">
        <v>255</v>
      </c>
      <c r="B257" s="2178" t="s">
        <v>256</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301</v>
      </c>
      <c r="M257" s="739"/>
      <c r="N257" s="732"/>
      <c r="O257" s="2022"/>
      <c r="P257" s="2022"/>
      <c r="AH257" s="2029">
        <v>0</v>
      </c>
    </row>
    <row s="20133" customFormat="1" customHeight="1" ht="18.75" hidden="1">
      <c r="A258" s="2178"/>
      <c r="B258" s="2178"/>
      <c r="C258" s="767" t="s">
        <v>1306</v>
      </c>
      <c r="D258" s="2860"/>
      <c r="E258" s="2602"/>
      <c r="F258" s="2781"/>
      <c r="G258" s="2825"/>
      <c r="H258" s="1898"/>
      <c r="I258" s="1049" t="s">
        <v>1305</v>
      </c>
      <c r="J258" s="969"/>
      <c r="K258" s="1898"/>
      <c r="L258" s="612"/>
      <c r="M258" s="739"/>
      <c r="N258" s="732"/>
      <c r="O258" s="2022"/>
      <c r="P258" s="2022"/>
      <c r="AH258" s="2029">
        <v>0</v>
      </c>
    </row>
    <row s="20133" customFormat="1" customHeight="1" ht="0.75" hidden="1">
      <c r="A259" s="2178"/>
      <c r="B259" s="2178"/>
      <c r="C259" s="767" t="s">
        <v>1313</v>
      </c>
      <c r="D259" s="2860"/>
      <c r="E259" s="2602"/>
      <c r="F259" s="2781"/>
      <c r="G259" s="798"/>
      <c r="H259" s="1898"/>
      <c r="I259" s="1049"/>
      <c r="J259" s="969"/>
      <c r="K259" s="1898"/>
      <c r="L259" s="612"/>
      <c r="M259" s="739"/>
      <c r="N259" s="732"/>
      <c r="O259" s="2022"/>
      <c r="P259" s="2022"/>
      <c r="AH259" s="2029">
        <v>0</v>
      </c>
    </row>
    <row s="20133" customFormat="1" customHeight="1" ht="18.75" hidden="1">
      <c r="A260" s="2178" t="s">
        <v>260</v>
      </c>
      <c r="B260" s="2178" t="s">
        <v>261</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301</v>
      </c>
      <c r="M260" s="739"/>
      <c r="N260" s="732"/>
      <c r="O260" s="2022"/>
      <c r="P260" s="2022"/>
      <c r="AH260" s="2029">
        <v>0</v>
      </c>
    </row>
    <row s="20133" customFormat="1" customHeight="1" ht="18.75" hidden="1">
      <c r="A261" s="2178"/>
      <c r="B261" s="2178"/>
      <c r="C261" s="767" t="s">
        <v>1306</v>
      </c>
      <c r="D261" s="2860"/>
      <c r="E261" s="2602"/>
      <c r="F261" s="2781"/>
      <c r="G261" s="2825"/>
      <c r="H261" s="1898"/>
      <c r="I261" s="1049" t="s">
        <v>1305</v>
      </c>
      <c r="J261" s="969"/>
      <c r="K261" s="1898"/>
      <c r="L261" s="612"/>
      <c r="M261" s="739"/>
      <c r="N261" s="732"/>
      <c r="O261" s="2022"/>
      <c r="P261" s="2022"/>
      <c r="AH261" s="2029">
        <v>0</v>
      </c>
    </row>
    <row s="20133" customFormat="1" customHeight="1" ht="0.75" hidden="1">
      <c r="A262" s="2178"/>
      <c r="B262" s="2178"/>
      <c r="C262" s="767" t="s">
        <v>1313</v>
      </c>
      <c r="D262" s="2860"/>
      <c r="E262" s="2602"/>
      <c r="F262" s="2781"/>
      <c r="G262" s="798"/>
      <c r="H262" s="1898"/>
      <c r="I262" s="1049"/>
      <c r="J262" s="969"/>
      <c r="K262" s="1898"/>
      <c r="L262" s="612"/>
      <c r="M262" s="739"/>
      <c r="N262" s="732"/>
      <c r="O262" s="2022"/>
      <c r="P262" s="2022"/>
      <c r="AH262" s="2029">
        <v>0</v>
      </c>
    </row>
    <row s="20133" customFormat="1" customHeight="1" ht="18.75" hidden="1">
      <c r="A263" s="2178" t="s">
        <v>265</v>
      </c>
      <c r="B263" s="2178" t="s">
        <v>266</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301</v>
      </c>
      <c r="M263" s="739"/>
      <c r="N263" s="732"/>
      <c r="O263" s="2022"/>
      <c r="P263" s="2022"/>
      <c r="AH263" s="2029">
        <v>0</v>
      </c>
    </row>
    <row s="20133" customFormat="1" customHeight="1" ht="18.75" hidden="1">
      <c r="A264" s="2178"/>
      <c r="B264" s="2178"/>
      <c r="C264" s="767" t="s">
        <v>1306</v>
      </c>
      <c r="D264" s="2860"/>
      <c r="E264" s="2602"/>
      <c r="F264" s="2781"/>
      <c r="G264" s="2825"/>
      <c r="H264" s="1898"/>
      <c r="I264" s="1049" t="s">
        <v>1305</v>
      </c>
      <c r="J264" s="969"/>
      <c r="K264" s="1898"/>
      <c r="L264" s="612"/>
      <c r="M264" s="739"/>
      <c r="N264" s="732"/>
      <c r="O264" s="2022"/>
      <c r="P264" s="2022"/>
      <c r="AH264" s="2029">
        <v>0</v>
      </c>
    </row>
    <row s="20133" customFormat="1" customHeight="1" ht="0.75" hidden="1">
      <c r="A265" s="2178"/>
      <c r="B265" s="2178"/>
      <c r="C265" s="767" t="s">
        <v>1313</v>
      </c>
      <c r="D265" s="2860"/>
      <c r="E265" s="2602"/>
      <c r="F265" s="2781"/>
      <c r="G265" s="798"/>
      <c r="H265" s="1898"/>
      <c r="I265" s="1049"/>
      <c r="J265" s="969"/>
      <c r="K265" s="1898"/>
      <c r="L265" s="612"/>
      <c r="M265" s="739"/>
      <c r="N265" s="732"/>
      <c r="O265" s="2022"/>
      <c r="P265" s="2022"/>
      <c r="AH265" s="2029">
        <v>0</v>
      </c>
    </row>
    <row s="20133" customFormat="1" customHeight="1" ht="18.75" hidden="1">
      <c r="A266" s="2178" t="s">
        <v>270</v>
      </c>
      <c r="B266" s="2178" t="s">
        <v>271</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301</v>
      </c>
      <c r="M266" s="739"/>
      <c r="N266" s="732"/>
      <c r="O266" s="2022"/>
      <c r="P266" s="2022"/>
      <c r="AH266" s="2029">
        <v>0</v>
      </c>
    </row>
    <row s="20133" customFormat="1" customHeight="1" ht="18.75" hidden="1">
      <c r="A267" s="2178"/>
      <c r="B267" s="2178"/>
      <c r="C267" s="767" t="s">
        <v>1306</v>
      </c>
      <c r="D267" s="2860"/>
      <c r="E267" s="2602"/>
      <c r="F267" s="2781"/>
      <c r="G267" s="2825"/>
      <c r="H267" s="1898"/>
      <c r="I267" s="1049" t="s">
        <v>1305</v>
      </c>
      <c r="J267" s="969"/>
      <c r="K267" s="1898"/>
      <c r="L267" s="612"/>
      <c r="M267" s="739"/>
      <c r="N267" s="732"/>
      <c r="O267" s="2022"/>
      <c r="P267" s="2022"/>
      <c r="AH267" s="2029">
        <v>0</v>
      </c>
    </row>
    <row s="20133" customFormat="1" customHeight="1" ht="1.05">
      <c r="A268" s="2178"/>
      <c r="B268" s="2178"/>
      <c r="C268" s="767" t="s">
        <v>1313</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20133" customFormat="1" customHeight="1" ht="60.75" hidden="1">
      <c r="A270" s="2178" t="s">
        <v>152</v>
      </c>
      <c r="B270" s="2178" t="s">
        <v>153</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301</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20133" customFormat="1" customHeight="1" ht="18.75" hidden="1">
      <c r="A271" s="2178"/>
      <c r="B271" s="2178"/>
      <c r="C271" s="767" t="s">
        <v>1306</v>
      </c>
      <c r="D271" s="2860"/>
      <c r="E271" s="2602"/>
      <c r="F271" s="2781"/>
      <c r="G271" s="2825"/>
      <c r="H271" s="1898"/>
      <c r="I271" s="1049" t="s">
        <v>1305</v>
      </c>
      <c r="J271" s="969"/>
      <c r="K271" s="1898"/>
      <c r="L271" s="612"/>
      <c r="M271" s="2568"/>
      <c r="N271" s="732"/>
      <c r="O271" s="2022"/>
      <c r="P271" s="2022"/>
      <c r="AH271" s="2029">
        <v>0</v>
      </c>
    </row>
    <row s="20133" customFormat="1" customHeight="1" ht="0.75" hidden="1">
      <c r="A272" s="2178"/>
      <c r="B272" s="2178"/>
      <c r="C272" s="767" t="s">
        <v>1313</v>
      </c>
      <c r="D272" s="2860"/>
      <c r="E272" s="2602"/>
      <c r="F272" s="2781"/>
      <c r="G272" s="798"/>
      <c r="H272" s="1898"/>
      <c r="I272" s="1049"/>
      <c r="J272" s="969"/>
      <c r="K272" s="1898"/>
      <c r="L272" s="612"/>
      <c r="M272" s="2568"/>
      <c r="N272" s="732"/>
      <c r="O272" s="2022"/>
      <c r="P272" s="2022"/>
      <c r="AH272" s="2029">
        <v>0</v>
      </c>
    </row>
    <row s="20133" customFormat="1" customHeight="1" ht="45" hidden="1">
      <c r="A273" s="2178" t="s">
        <v>157</v>
      </c>
      <c r="B273" s="2178" t="s">
        <v>158</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301</v>
      </c>
      <c r="M273" s="2569"/>
      <c r="N273" s="732"/>
      <c r="O273" s="2022"/>
      <c r="P273" s="2022"/>
      <c r="AH273" s="2029">
        <v>0</v>
      </c>
    </row>
    <row s="20133" customFormat="1" customHeight="1" ht="18.75" hidden="1">
      <c r="A274" s="2178"/>
      <c r="B274" s="2178"/>
      <c r="C274" s="767" t="s">
        <v>1306</v>
      </c>
      <c r="D274" s="2860"/>
      <c r="E274" s="2602"/>
      <c r="F274" s="2781"/>
      <c r="G274" s="2825"/>
      <c r="H274" s="1898"/>
      <c r="I274" s="1049" t="s">
        <v>1305</v>
      </c>
      <c r="J274" s="969"/>
      <c r="K274" s="1898"/>
      <c r="L274" s="612"/>
      <c r="M274" s="2259"/>
      <c r="N274" s="732"/>
      <c r="O274" s="2022"/>
      <c r="P274" s="2022"/>
      <c r="AH274" s="2029">
        <v>0</v>
      </c>
    </row>
    <row s="20133" customFormat="1" customHeight="1" ht="0.75" hidden="1">
      <c r="A275" s="2178"/>
      <c r="B275" s="2178"/>
      <c r="C275" s="767" t="s">
        <v>1313</v>
      </c>
      <c r="D275" s="2860"/>
      <c r="E275" s="2602"/>
      <c r="F275" s="2781"/>
      <c r="G275" s="798"/>
      <c r="H275" s="1898"/>
      <c r="I275" s="1049"/>
      <c r="J275" s="969"/>
      <c r="K275" s="1898"/>
      <c r="L275" s="612"/>
      <c r="M275" s="739"/>
      <c r="N275" s="732"/>
      <c r="O275" s="2022"/>
      <c r="P275" s="2022"/>
      <c r="AH275" s="2029">
        <v>0</v>
      </c>
    </row>
    <row s="20133" customFormat="1" customHeight="1" ht="45" hidden="1">
      <c r="A276" s="2178" t="s">
        <v>164</v>
      </c>
      <c r="B276" s="2178" t="s">
        <v>165</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301</v>
      </c>
      <c r="M276" s="739"/>
      <c r="N276" s="732"/>
      <c r="O276" s="2022"/>
      <c r="P276" s="2022"/>
      <c r="AH276" s="2029">
        <v>0</v>
      </c>
    </row>
    <row s="20133" customFormat="1" customHeight="1" ht="18.75" hidden="1">
      <c r="A277" s="2178"/>
      <c r="B277" s="2178"/>
      <c r="C277" s="767" t="s">
        <v>1306</v>
      </c>
      <c r="D277" s="2860"/>
      <c r="E277" s="2602"/>
      <c r="F277" s="2781"/>
      <c r="G277" s="2825"/>
      <c r="H277" s="1898"/>
      <c r="I277" s="1049" t="s">
        <v>1305</v>
      </c>
      <c r="J277" s="969"/>
      <c r="K277" s="1898"/>
      <c r="L277" s="612"/>
      <c r="M277" s="739"/>
      <c r="N277" s="732"/>
      <c r="O277" s="2022"/>
      <c r="P277" s="2022"/>
      <c r="AH277" s="2029">
        <v>0</v>
      </c>
    </row>
    <row s="20133" customFormat="1" customHeight="1" ht="0.75" hidden="1">
      <c r="A278" s="2178"/>
      <c r="B278" s="2178"/>
      <c r="C278" s="767" t="s">
        <v>1313</v>
      </c>
      <c r="D278" s="2860"/>
      <c r="E278" s="2602"/>
      <c r="F278" s="2781"/>
      <c r="G278" s="798"/>
      <c r="H278" s="1898"/>
      <c r="I278" s="1049"/>
      <c r="J278" s="969"/>
      <c r="K278" s="1898"/>
      <c r="L278" s="612"/>
      <c r="M278" s="739"/>
      <c r="N278" s="732"/>
      <c r="O278" s="2022"/>
      <c r="P278" s="2022"/>
      <c r="AH278" s="2029">
        <v>0</v>
      </c>
    </row>
    <row s="20133" customFormat="1" customHeight="1" ht="45" hidden="1">
      <c r="A279" s="2178" t="s">
        <v>170</v>
      </c>
      <c r="B279" s="2178" t="s">
        <v>171</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301</v>
      </c>
      <c r="M279" s="739"/>
      <c r="N279" s="732"/>
      <c r="O279" s="2022"/>
      <c r="P279" s="2022"/>
      <c r="AH279" s="2029">
        <v>0</v>
      </c>
    </row>
    <row s="20133" customFormat="1" customHeight="1" ht="18.75" hidden="1">
      <c r="A280" s="2178"/>
      <c r="B280" s="2178"/>
      <c r="C280" s="767" t="s">
        <v>1306</v>
      </c>
      <c r="D280" s="2860"/>
      <c r="E280" s="2602"/>
      <c r="F280" s="2781"/>
      <c r="G280" s="2825"/>
      <c r="H280" s="1898"/>
      <c r="I280" s="1049" t="s">
        <v>1305</v>
      </c>
      <c r="J280" s="969"/>
      <c r="K280" s="1898"/>
      <c r="L280" s="612"/>
      <c r="M280" s="739"/>
      <c r="N280" s="732"/>
      <c r="O280" s="2022"/>
      <c r="P280" s="2022"/>
      <c r="AH280" s="2029">
        <v>0</v>
      </c>
    </row>
    <row s="20133" customFormat="1" customHeight="1" ht="0.75" hidden="1">
      <c r="A281" s="2178"/>
      <c r="B281" s="2178"/>
      <c r="C281" s="767" t="s">
        <v>1313</v>
      </c>
      <c r="D281" s="2860"/>
      <c r="E281" s="2602"/>
      <c r="F281" s="2781"/>
      <c r="G281" s="798"/>
      <c r="H281" s="1898"/>
      <c r="I281" s="1049"/>
      <c r="J281" s="969"/>
      <c r="K281" s="1898"/>
      <c r="L281" s="612"/>
      <c r="M281" s="739"/>
      <c r="N281" s="732"/>
      <c r="O281" s="2022"/>
      <c r="P281" s="2022"/>
      <c r="AH281" s="2029">
        <v>0</v>
      </c>
    </row>
    <row s="20133" customFormat="1" customHeight="1" ht="18.75" hidden="1">
      <c r="A282" s="2178" t="s">
        <v>176</v>
      </c>
      <c r="B282" s="2178" t="s">
        <v>177</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301</v>
      </c>
      <c r="M282" s="739"/>
      <c r="N282" s="732"/>
      <c r="O282" s="2022"/>
      <c r="P282" s="2022"/>
      <c r="AH282" s="2029">
        <v>0</v>
      </c>
    </row>
    <row s="20133" customFormat="1" customHeight="1" ht="18.75" hidden="1">
      <c r="A283" s="2178"/>
      <c r="B283" s="2178"/>
      <c r="C283" s="767" t="s">
        <v>1306</v>
      </c>
      <c r="D283" s="2860"/>
      <c r="E283" s="2602"/>
      <c r="F283" s="2781"/>
      <c r="G283" s="2825"/>
      <c r="H283" s="1898"/>
      <c r="I283" s="1049" t="s">
        <v>1305</v>
      </c>
      <c r="J283" s="969"/>
      <c r="K283" s="1898"/>
      <c r="L283" s="612"/>
      <c r="M283" s="739"/>
      <c r="N283" s="732"/>
      <c r="O283" s="2022"/>
      <c r="P283" s="2022"/>
      <c r="AH283" s="2029">
        <v>0</v>
      </c>
    </row>
    <row s="20133" customFormat="1" customHeight="1" ht="0.75" hidden="1">
      <c r="A284" s="2178"/>
      <c r="B284" s="2178"/>
      <c r="C284" s="767" t="s">
        <v>1313</v>
      </c>
      <c r="D284" s="2860"/>
      <c r="E284" s="2602"/>
      <c r="F284" s="2781"/>
      <c r="G284" s="798"/>
      <c r="H284" s="1898"/>
      <c r="I284" s="1049"/>
      <c r="J284" s="969"/>
      <c r="K284" s="1898"/>
      <c r="L284" s="612"/>
      <c r="M284" s="739"/>
      <c r="N284" s="732"/>
      <c r="O284" s="2022"/>
      <c r="P284" s="2022"/>
      <c r="AH284" s="2029">
        <v>0</v>
      </c>
    </row>
    <row s="20133" customFormat="1" customHeight="1" ht="18.75" hidden="1">
      <c r="A285" s="2178" t="s">
        <v>182</v>
      </c>
      <c r="B285" s="2178" t="s">
        <v>183</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301</v>
      </c>
      <c r="M285" s="739"/>
      <c r="N285" s="732"/>
      <c r="O285" s="2022"/>
      <c r="P285" s="2022"/>
      <c r="AH285" s="2029">
        <v>0</v>
      </c>
    </row>
    <row s="20133" customFormat="1" customHeight="1" ht="18.75" hidden="1">
      <c r="A286" s="2178"/>
      <c r="B286" s="2178"/>
      <c r="C286" s="767" t="s">
        <v>1306</v>
      </c>
      <c r="D286" s="2860"/>
      <c r="E286" s="2602"/>
      <c r="F286" s="2781"/>
      <c r="G286" s="2825"/>
      <c r="H286" s="1898"/>
      <c r="I286" s="1049" t="s">
        <v>1305</v>
      </c>
      <c r="J286" s="969"/>
      <c r="K286" s="1898"/>
      <c r="L286" s="612"/>
      <c r="M286" s="739"/>
      <c r="N286" s="732"/>
      <c r="O286" s="2022"/>
      <c r="P286" s="2022"/>
      <c r="AH286" s="2029">
        <v>0</v>
      </c>
    </row>
    <row s="20133" customFormat="1" customHeight="1" ht="0.75" hidden="1">
      <c r="A287" s="2178"/>
      <c r="B287" s="2178"/>
      <c r="C287" s="767" t="s">
        <v>1313</v>
      </c>
      <c r="D287" s="2860"/>
      <c r="E287" s="2602"/>
      <c r="F287" s="2781"/>
      <c r="G287" s="798"/>
      <c r="H287" s="1898"/>
      <c r="I287" s="1049"/>
      <c r="J287" s="969"/>
      <c r="K287" s="1898"/>
      <c r="L287" s="612"/>
      <c r="M287" s="739"/>
      <c r="N287" s="732"/>
      <c r="O287" s="2022"/>
      <c r="P287" s="2022"/>
      <c r="AH287" s="2029">
        <v>0</v>
      </c>
    </row>
    <row s="20133" customFormat="1" customHeight="1" ht="18.75" hidden="1">
      <c r="A288" s="2178" t="s">
        <v>188</v>
      </c>
      <c r="B288" s="2178" t="s">
        <v>189</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301</v>
      </c>
      <c r="M288" s="739"/>
      <c r="N288" s="732"/>
      <c r="O288" s="2022"/>
      <c r="P288" s="2022"/>
      <c r="AH288" s="2029">
        <v>0</v>
      </c>
    </row>
    <row s="20133" customFormat="1" customHeight="1" ht="18.75" hidden="1">
      <c r="A289" s="2178"/>
      <c r="B289" s="2178"/>
      <c r="C289" s="767" t="s">
        <v>1306</v>
      </c>
      <c r="D289" s="2860"/>
      <c r="E289" s="2602"/>
      <c r="F289" s="2781"/>
      <c r="G289" s="2825"/>
      <c r="H289" s="1898"/>
      <c r="I289" s="1049" t="s">
        <v>1305</v>
      </c>
      <c r="J289" s="969"/>
      <c r="K289" s="1898"/>
      <c r="L289" s="612"/>
      <c r="M289" s="739"/>
      <c r="N289" s="732"/>
      <c r="O289" s="2022"/>
      <c r="P289" s="2022"/>
      <c r="AH289" s="2029">
        <v>0</v>
      </c>
    </row>
    <row s="20133" customFormat="1" customHeight="1" ht="0.75" hidden="1">
      <c r="A290" s="2178"/>
      <c r="B290" s="2178"/>
      <c r="C290" s="767" t="s">
        <v>1313</v>
      </c>
      <c r="D290" s="2860"/>
      <c r="E290" s="2602"/>
      <c r="F290" s="2781"/>
      <c r="G290" s="798"/>
      <c r="H290" s="1898"/>
      <c r="I290" s="1049"/>
      <c r="J290" s="969"/>
      <c r="K290" s="1898"/>
      <c r="L290" s="612"/>
      <c r="M290" s="739"/>
      <c r="N290" s="732"/>
      <c r="O290" s="2022"/>
      <c r="P290" s="2022"/>
      <c r="AH290" s="2029">
        <v>0</v>
      </c>
    </row>
    <row s="20133" customFormat="1" customHeight="1" ht="18.75" hidden="1">
      <c r="A291" s="2178" t="s">
        <v>194</v>
      </c>
      <c r="B291" s="2178" t="s">
        <v>195</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301</v>
      </c>
      <c r="M291" s="739"/>
      <c r="N291" s="732"/>
      <c r="O291" s="2022"/>
      <c r="P291" s="2022"/>
      <c r="AH291" s="2029">
        <v>0</v>
      </c>
    </row>
    <row s="20133" customFormat="1" customHeight="1" ht="18.75" hidden="1">
      <c r="A292" s="2178"/>
      <c r="B292" s="2178"/>
      <c r="C292" s="767" t="s">
        <v>1306</v>
      </c>
      <c r="D292" s="2860"/>
      <c r="E292" s="2602"/>
      <c r="F292" s="2781"/>
      <c r="G292" s="2825"/>
      <c r="H292" s="1898"/>
      <c r="I292" s="1049" t="s">
        <v>1305</v>
      </c>
      <c r="J292" s="969"/>
      <c r="K292" s="1898"/>
      <c r="L292" s="612"/>
      <c r="M292" s="739"/>
      <c r="N292" s="732"/>
      <c r="O292" s="2022"/>
      <c r="P292" s="2022"/>
      <c r="AH292" s="2029">
        <v>0</v>
      </c>
    </row>
    <row s="20133" customFormat="1" customHeight="1" ht="0.75" hidden="1">
      <c r="A293" s="2178"/>
      <c r="B293" s="2178"/>
      <c r="C293" s="767" t="s">
        <v>1313</v>
      </c>
      <c r="D293" s="2860"/>
      <c r="E293" s="2602"/>
      <c r="F293" s="2781"/>
      <c r="G293" s="798"/>
      <c r="H293" s="1898"/>
      <c r="I293" s="1049"/>
      <c r="J293" s="969"/>
      <c r="K293" s="1898"/>
      <c r="L293" s="612"/>
      <c r="M293" s="739"/>
      <c r="N293" s="732"/>
      <c r="O293" s="2022"/>
      <c r="P293" s="2022"/>
      <c r="AH293" s="2029">
        <v>0</v>
      </c>
    </row>
    <row s="20133" customFormat="1" customHeight="1" ht="18.75" hidden="1">
      <c r="A294" s="2178" t="s">
        <v>200</v>
      </c>
      <c r="B294" s="2178" t="s">
        <v>201</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301</v>
      </c>
      <c r="M294" s="739"/>
      <c r="N294" s="732"/>
      <c r="O294" s="2022"/>
      <c r="P294" s="2022"/>
      <c r="AH294" s="2029">
        <v>0</v>
      </c>
    </row>
    <row s="20133" customFormat="1" customHeight="1" ht="18.75" hidden="1">
      <c r="A295" s="2178"/>
      <c r="B295" s="2178"/>
      <c r="C295" s="767" t="s">
        <v>1306</v>
      </c>
      <c r="D295" s="2860"/>
      <c r="E295" s="2602"/>
      <c r="F295" s="2781"/>
      <c r="G295" s="2825"/>
      <c r="H295" s="1898"/>
      <c r="I295" s="1049" t="s">
        <v>1305</v>
      </c>
      <c r="J295" s="969"/>
      <c r="K295" s="1898"/>
      <c r="L295" s="612"/>
      <c r="M295" s="739"/>
      <c r="N295" s="732"/>
      <c r="O295" s="2022"/>
      <c r="P295" s="2022"/>
      <c r="AH295" s="2029">
        <v>0</v>
      </c>
    </row>
    <row s="20133" customFormat="1" customHeight="1" ht="0.75" hidden="1">
      <c r="A296" s="2178"/>
      <c r="B296" s="2178"/>
      <c r="C296" s="767" t="s">
        <v>1313</v>
      </c>
      <c r="D296" s="2860"/>
      <c r="E296" s="2602"/>
      <c r="F296" s="2781"/>
      <c r="G296" s="798"/>
      <c r="H296" s="1898"/>
      <c r="I296" s="1049"/>
      <c r="J296" s="969"/>
      <c r="K296" s="1898"/>
      <c r="L296" s="612"/>
      <c r="M296" s="739"/>
      <c r="N296" s="732"/>
      <c r="O296" s="2022"/>
      <c r="P296" s="2022"/>
      <c r="AH296" s="2029">
        <v>0</v>
      </c>
    </row>
    <row s="20133" customFormat="1" customHeight="1" ht="18.75" hidden="1">
      <c r="A297" s="2178" t="s">
        <v>220</v>
      </c>
      <c r="B297" s="2178" t="s">
        <v>221</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301</v>
      </c>
      <c r="M297" s="739"/>
      <c r="N297" s="732"/>
      <c r="O297" s="2022"/>
      <c r="P297" s="2022"/>
      <c r="AH297" s="2029">
        <v>0</v>
      </c>
    </row>
    <row s="20133" customFormat="1" customHeight="1" ht="18.75" hidden="1">
      <c r="A298" s="2178"/>
      <c r="B298" s="2178"/>
      <c r="C298" s="767" t="s">
        <v>1306</v>
      </c>
      <c r="D298" s="2860"/>
      <c r="E298" s="2602"/>
      <c r="F298" s="2781"/>
      <c r="G298" s="2825"/>
      <c r="H298" s="1898"/>
      <c r="I298" s="1049" t="s">
        <v>1305</v>
      </c>
      <c r="J298" s="969"/>
      <c r="K298" s="1898"/>
      <c r="L298" s="612"/>
      <c r="M298" s="739"/>
      <c r="N298" s="732"/>
      <c r="O298" s="2022"/>
      <c r="P298" s="2022"/>
      <c r="AH298" s="2029">
        <v>0</v>
      </c>
    </row>
    <row s="20133" customFormat="1" customHeight="1" ht="0.75" hidden="1">
      <c r="A299" s="2178"/>
      <c r="B299" s="2178"/>
      <c r="C299" s="767" t="s">
        <v>1313</v>
      </c>
      <c r="D299" s="2860"/>
      <c r="E299" s="2602"/>
      <c r="F299" s="2781"/>
      <c r="G299" s="798"/>
      <c r="H299" s="1898"/>
      <c r="I299" s="1049"/>
      <c r="J299" s="969"/>
      <c r="K299" s="1898"/>
      <c r="L299" s="612"/>
      <c r="M299" s="739"/>
      <c r="N299" s="732"/>
      <c r="O299" s="2022"/>
      <c r="P299" s="2022"/>
      <c r="AH299" s="2029">
        <v>0</v>
      </c>
    </row>
    <row s="20133" customFormat="1" customHeight="1" ht="18.75" hidden="1">
      <c r="A300" s="2178" t="s">
        <v>225</v>
      </c>
      <c r="B300" s="2178" t="s">
        <v>226</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301</v>
      </c>
      <c r="M300" s="739"/>
      <c r="N300" s="732"/>
      <c r="O300" s="2022"/>
      <c r="P300" s="2022"/>
      <c r="AH300" s="2029">
        <v>0</v>
      </c>
    </row>
    <row s="20133" customFormat="1" customHeight="1" ht="18.75" hidden="1">
      <c r="A301" s="2178"/>
      <c r="B301" s="2178"/>
      <c r="C301" s="767" t="s">
        <v>1306</v>
      </c>
      <c r="D301" s="2860"/>
      <c r="E301" s="2602"/>
      <c r="F301" s="2781"/>
      <c r="G301" s="2825"/>
      <c r="H301" s="1898"/>
      <c r="I301" s="1049" t="s">
        <v>1305</v>
      </c>
      <c r="J301" s="969"/>
      <c r="K301" s="1898"/>
      <c r="L301" s="612"/>
      <c r="M301" s="739"/>
      <c r="N301" s="732"/>
      <c r="O301" s="2022"/>
      <c r="P301" s="2022"/>
      <c r="AH301" s="2029">
        <v>0</v>
      </c>
    </row>
    <row s="20133" customFormat="1" customHeight="1" ht="0.75" hidden="1">
      <c r="A302" s="2178"/>
      <c r="B302" s="2178"/>
      <c r="C302" s="767" t="s">
        <v>1313</v>
      </c>
      <c r="D302" s="2860"/>
      <c r="E302" s="2602"/>
      <c r="F302" s="2781"/>
      <c r="G302" s="798"/>
      <c r="H302" s="1898"/>
      <c r="I302" s="1049"/>
      <c r="J302" s="969"/>
      <c r="K302" s="1898"/>
      <c r="L302" s="612"/>
      <c r="M302" s="739"/>
      <c r="N302" s="732"/>
      <c r="O302" s="2022"/>
      <c r="P302" s="2022"/>
      <c r="AH302" s="2029">
        <v>0</v>
      </c>
    </row>
    <row s="20133" customFormat="1" customHeight="1" ht="18.75" hidden="1">
      <c r="A303" s="2178" t="s">
        <v>230</v>
      </c>
      <c r="B303" s="2178" t="s">
        <v>231</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301</v>
      </c>
      <c r="M303" s="739"/>
      <c r="N303" s="732"/>
      <c r="O303" s="2022"/>
      <c r="P303" s="2022"/>
      <c r="AH303" s="2029">
        <v>0</v>
      </c>
    </row>
    <row s="20133" customFormat="1" customHeight="1" ht="18.75" hidden="1">
      <c r="A304" s="2178"/>
      <c r="B304" s="2178"/>
      <c r="C304" s="767" t="s">
        <v>1306</v>
      </c>
      <c r="D304" s="2860"/>
      <c r="E304" s="2602"/>
      <c r="F304" s="2781"/>
      <c r="G304" s="2825"/>
      <c r="H304" s="1898"/>
      <c r="I304" s="1049" t="s">
        <v>1305</v>
      </c>
      <c r="J304" s="969"/>
      <c r="K304" s="1898"/>
      <c r="L304" s="612"/>
      <c r="M304" s="739"/>
      <c r="N304" s="732"/>
      <c r="O304" s="2022"/>
      <c r="P304" s="2022"/>
      <c r="AH304" s="2029">
        <v>0</v>
      </c>
    </row>
    <row s="20133" customFormat="1" customHeight="1" ht="0.75" hidden="1">
      <c r="A305" s="2178"/>
      <c r="B305" s="2178"/>
      <c r="C305" s="767" t="s">
        <v>1313</v>
      </c>
      <c r="D305" s="2860"/>
      <c r="E305" s="2602"/>
      <c r="F305" s="2781"/>
      <c r="G305" s="798"/>
      <c r="H305" s="1898"/>
      <c r="I305" s="1049"/>
      <c r="J305" s="969"/>
      <c r="K305" s="1898"/>
      <c r="L305" s="612"/>
      <c r="M305" s="739"/>
      <c r="N305" s="732"/>
      <c r="O305" s="2022"/>
      <c r="P305" s="2022"/>
      <c r="AH305" s="2029">
        <v>0</v>
      </c>
    </row>
    <row s="20133" customFormat="1" customHeight="1" ht="18.75" hidden="1">
      <c r="A306" s="2178" t="s">
        <v>235</v>
      </c>
      <c r="B306" s="2178" t="s">
        <v>236</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301</v>
      </c>
      <c r="M306" s="739"/>
      <c r="N306" s="732"/>
      <c r="O306" s="2022"/>
      <c r="P306" s="2022"/>
      <c r="AH306" s="2029">
        <v>0</v>
      </c>
    </row>
    <row s="20133" customFormat="1" customHeight="1" ht="18.75" hidden="1">
      <c r="A307" s="2178"/>
      <c r="B307" s="2178"/>
      <c r="C307" s="767" t="s">
        <v>1306</v>
      </c>
      <c r="D307" s="2860"/>
      <c r="E307" s="2602"/>
      <c r="F307" s="2781"/>
      <c r="G307" s="2825"/>
      <c r="H307" s="1898"/>
      <c r="I307" s="1049" t="s">
        <v>1305</v>
      </c>
      <c r="J307" s="969"/>
      <c r="K307" s="1898"/>
      <c r="L307" s="612"/>
      <c r="M307" s="739"/>
      <c r="N307" s="732"/>
      <c r="O307" s="2022"/>
      <c r="P307" s="2022"/>
      <c r="AH307" s="2029">
        <v>0</v>
      </c>
    </row>
    <row s="20133" customFormat="1" customHeight="1" ht="0.75" hidden="1">
      <c r="A308" s="2178"/>
      <c r="B308" s="2178"/>
      <c r="C308" s="767" t="s">
        <v>1313</v>
      </c>
      <c r="D308" s="2860"/>
      <c r="E308" s="2602"/>
      <c r="F308" s="2781"/>
      <c r="G308" s="798"/>
      <c r="H308" s="1898"/>
      <c r="I308" s="1049"/>
      <c r="J308" s="969"/>
      <c r="K308" s="1898"/>
      <c r="L308" s="612"/>
      <c r="M308" s="739"/>
      <c r="N308" s="732"/>
      <c r="O308" s="2022"/>
      <c r="P308" s="2022"/>
      <c r="AH308" s="2029">
        <v>0</v>
      </c>
    </row>
    <row s="20133" customFormat="1" customHeight="1" ht="18.75" hidden="1">
      <c r="A309" s="2178" t="s">
        <v>240</v>
      </c>
      <c r="B309" s="2178" t="s">
        <v>241</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301</v>
      </c>
      <c r="M309" s="739"/>
      <c r="N309" s="732"/>
      <c r="O309" s="2022"/>
      <c r="P309" s="2022"/>
      <c r="AH309" s="2029">
        <v>0</v>
      </c>
    </row>
    <row s="20133" customFormat="1" customHeight="1" ht="18.75" hidden="1">
      <c r="A310" s="2178"/>
      <c r="B310" s="2178"/>
      <c r="C310" s="767" t="s">
        <v>1306</v>
      </c>
      <c r="D310" s="2860"/>
      <c r="E310" s="2602"/>
      <c r="F310" s="2781"/>
      <c r="G310" s="2825"/>
      <c r="H310" s="1898"/>
      <c r="I310" s="1049" t="s">
        <v>1305</v>
      </c>
      <c r="J310" s="969"/>
      <c r="K310" s="1898"/>
      <c r="L310" s="612"/>
      <c r="M310" s="739"/>
      <c r="N310" s="732"/>
      <c r="O310" s="2022"/>
      <c r="P310" s="2022"/>
      <c r="AH310" s="2029">
        <v>0</v>
      </c>
    </row>
    <row s="20133" customFormat="1" customHeight="1" ht="0.75" hidden="1">
      <c r="A311" s="2178"/>
      <c r="B311" s="2178"/>
      <c r="C311" s="767" t="s">
        <v>1313</v>
      </c>
      <c r="D311" s="2860"/>
      <c r="E311" s="2602"/>
      <c r="F311" s="2781"/>
      <c r="G311" s="798"/>
      <c r="H311" s="1898"/>
      <c r="I311" s="1049"/>
      <c r="J311" s="969"/>
      <c r="K311" s="1898"/>
      <c r="L311" s="612"/>
      <c r="M311" s="739"/>
      <c r="N311" s="732"/>
      <c r="O311" s="2022"/>
      <c r="P311" s="2022"/>
      <c r="AH311" s="2029">
        <v>0</v>
      </c>
    </row>
    <row s="20133" customFormat="1" customHeight="1" ht="18.75" hidden="1">
      <c r="A312" s="2178" t="s">
        <v>245</v>
      </c>
      <c r="B312" s="2178" t="s">
        <v>246</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301</v>
      </c>
      <c r="M312" s="739"/>
      <c r="N312" s="732"/>
      <c r="O312" s="2022"/>
      <c r="P312" s="2022"/>
      <c r="AH312" s="2029">
        <v>0</v>
      </c>
    </row>
    <row s="20133" customFormat="1" customHeight="1" ht="18.75" hidden="1">
      <c r="A313" s="2178"/>
      <c r="B313" s="2178"/>
      <c r="C313" s="767" t="s">
        <v>1306</v>
      </c>
      <c r="D313" s="2860"/>
      <c r="E313" s="2602"/>
      <c r="F313" s="2781"/>
      <c r="G313" s="2825"/>
      <c r="H313" s="1898"/>
      <c r="I313" s="1049" t="s">
        <v>1305</v>
      </c>
      <c r="J313" s="969"/>
      <c r="K313" s="1898"/>
      <c r="L313" s="612"/>
      <c r="M313" s="739"/>
      <c r="N313" s="732"/>
      <c r="O313" s="2022"/>
      <c r="P313" s="2022"/>
      <c r="AH313" s="2029">
        <v>0</v>
      </c>
    </row>
    <row s="20133" customFormat="1" customHeight="1" ht="0.75" hidden="1">
      <c r="A314" s="2178"/>
      <c r="B314" s="2178"/>
      <c r="C314" s="767" t="s">
        <v>1313</v>
      </c>
      <c r="D314" s="2860"/>
      <c r="E314" s="2602"/>
      <c r="F314" s="2781"/>
      <c r="G314" s="798"/>
      <c r="H314" s="1898"/>
      <c r="I314" s="1049"/>
      <c r="J314" s="969"/>
      <c r="K314" s="1898"/>
      <c r="L314" s="612"/>
      <c r="M314" s="739"/>
      <c r="N314" s="732"/>
      <c r="O314" s="2022"/>
      <c r="P314" s="2022"/>
      <c r="AH314" s="2029">
        <v>0</v>
      </c>
    </row>
    <row s="20133" customFormat="1" customHeight="1" ht="18.75" hidden="1">
      <c r="A315" s="2178" t="s">
        <v>250</v>
      </c>
      <c r="B315" s="2178" t="s">
        <v>251</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301</v>
      </c>
      <c r="M315" s="739"/>
      <c r="N315" s="732"/>
      <c r="O315" s="2022"/>
      <c r="P315" s="2022"/>
      <c r="AH315" s="2029">
        <v>0</v>
      </c>
    </row>
    <row s="20133" customFormat="1" customHeight="1" ht="18.75" hidden="1">
      <c r="A316" s="2178"/>
      <c r="B316" s="2178"/>
      <c r="C316" s="767" t="s">
        <v>1306</v>
      </c>
      <c r="D316" s="2860"/>
      <c r="E316" s="2602"/>
      <c r="F316" s="2781"/>
      <c r="G316" s="2825"/>
      <c r="H316" s="1898"/>
      <c r="I316" s="1049" t="s">
        <v>1305</v>
      </c>
      <c r="J316" s="969"/>
      <c r="K316" s="1898"/>
      <c r="L316" s="612"/>
      <c r="M316" s="739"/>
      <c r="N316" s="732"/>
      <c r="O316" s="2022"/>
      <c r="P316" s="2022"/>
      <c r="AH316" s="2029">
        <v>0</v>
      </c>
    </row>
    <row s="20133" customFormat="1" customHeight="1" ht="0.75" hidden="1">
      <c r="A317" s="2178"/>
      <c r="B317" s="2178"/>
      <c r="C317" s="767" t="s">
        <v>1313</v>
      </c>
      <c r="D317" s="2860"/>
      <c r="E317" s="2602"/>
      <c r="F317" s="2781"/>
      <c r="G317" s="798"/>
      <c r="H317" s="1898"/>
      <c r="I317" s="1049"/>
      <c r="J317" s="969"/>
      <c r="K317" s="1898"/>
      <c r="L317" s="612"/>
      <c r="M317" s="739"/>
      <c r="N317" s="732"/>
      <c r="O317" s="2022"/>
      <c r="P317" s="2022"/>
      <c r="AH317" s="2029">
        <v>0</v>
      </c>
    </row>
    <row s="20133" customFormat="1" customHeight="1" ht="18.75" hidden="1">
      <c r="A318" s="2178" t="s">
        <v>255</v>
      </c>
      <c r="B318" s="2178" t="s">
        <v>256</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301</v>
      </c>
      <c r="M318" s="739"/>
      <c r="N318" s="732"/>
      <c r="O318" s="2022"/>
      <c r="P318" s="2022"/>
      <c r="AH318" s="2029">
        <v>0</v>
      </c>
    </row>
    <row s="20133" customFormat="1" customHeight="1" ht="18.75" hidden="1">
      <c r="A319" s="2178"/>
      <c r="B319" s="2178"/>
      <c r="C319" s="767" t="s">
        <v>1306</v>
      </c>
      <c r="D319" s="2860"/>
      <c r="E319" s="2602"/>
      <c r="F319" s="2781"/>
      <c r="G319" s="2825"/>
      <c r="H319" s="1898"/>
      <c r="I319" s="1049" t="s">
        <v>1305</v>
      </c>
      <c r="J319" s="969"/>
      <c r="K319" s="1898"/>
      <c r="L319" s="612"/>
      <c r="M319" s="739"/>
      <c r="N319" s="732"/>
      <c r="O319" s="2022"/>
      <c r="P319" s="2022"/>
      <c r="AH319" s="2029">
        <v>0</v>
      </c>
    </row>
    <row s="20133" customFormat="1" customHeight="1" ht="0.75" hidden="1">
      <c r="A320" s="2178"/>
      <c r="B320" s="2178"/>
      <c r="C320" s="767" t="s">
        <v>1313</v>
      </c>
      <c r="D320" s="2860"/>
      <c r="E320" s="2602"/>
      <c r="F320" s="2781"/>
      <c r="G320" s="798"/>
      <c r="H320" s="1898"/>
      <c r="I320" s="1049"/>
      <c r="J320" s="969"/>
      <c r="K320" s="1898"/>
      <c r="L320" s="612"/>
      <c r="M320" s="739"/>
      <c r="N320" s="732"/>
      <c r="O320" s="2022"/>
      <c r="P320" s="2022"/>
      <c r="AH320" s="2029">
        <v>0</v>
      </c>
    </row>
    <row s="20133" customFormat="1" customHeight="1" ht="18.75" hidden="1">
      <c r="A321" s="2178" t="s">
        <v>260</v>
      </c>
      <c r="B321" s="2178" t="s">
        <v>261</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301</v>
      </c>
      <c r="M321" s="739"/>
      <c r="N321" s="732"/>
      <c r="O321" s="2022"/>
      <c r="P321" s="2022"/>
      <c r="AH321" s="2029">
        <v>0</v>
      </c>
    </row>
    <row s="20133" customFormat="1" customHeight="1" ht="18.75" hidden="1">
      <c r="A322" s="2178"/>
      <c r="B322" s="2178"/>
      <c r="C322" s="767" t="s">
        <v>1306</v>
      </c>
      <c r="D322" s="2860"/>
      <c r="E322" s="2602"/>
      <c r="F322" s="2781"/>
      <c r="G322" s="2825"/>
      <c r="H322" s="1898"/>
      <c r="I322" s="1049" t="s">
        <v>1305</v>
      </c>
      <c r="J322" s="969"/>
      <c r="K322" s="1898"/>
      <c r="L322" s="612"/>
      <c r="M322" s="739"/>
      <c r="N322" s="732"/>
      <c r="O322" s="2022"/>
      <c r="P322" s="2022"/>
      <c r="AH322" s="2029">
        <v>0</v>
      </c>
    </row>
    <row s="20133" customFormat="1" customHeight="1" ht="0.75" hidden="1">
      <c r="A323" s="2178"/>
      <c r="B323" s="2178"/>
      <c r="C323" s="767" t="s">
        <v>1313</v>
      </c>
      <c r="D323" s="2860"/>
      <c r="E323" s="2602"/>
      <c r="F323" s="2781"/>
      <c r="G323" s="798"/>
      <c r="H323" s="1898"/>
      <c r="I323" s="1049"/>
      <c r="J323" s="969"/>
      <c r="K323" s="1898"/>
      <c r="L323" s="612"/>
      <c r="M323" s="739"/>
      <c r="N323" s="732"/>
      <c r="O323" s="2022"/>
      <c r="P323" s="2022"/>
      <c r="AH323" s="2029">
        <v>0</v>
      </c>
    </row>
    <row s="20133" customFormat="1" customHeight="1" ht="18.75" hidden="1">
      <c r="A324" s="2178" t="s">
        <v>265</v>
      </c>
      <c r="B324" s="2178" t="s">
        <v>266</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301</v>
      </c>
      <c r="M324" s="739"/>
      <c r="N324" s="732"/>
      <c r="O324" s="2022"/>
      <c r="P324" s="2022"/>
      <c r="AH324" s="2029">
        <v>0</v>
      </c>
    </row>
    <row s="20133" customFormat="1" customHeight="1" ht="18.75" hidden="1">
      <c r="A325" s="2178"/>
      <c r="B325" s="2178"/>
      <c r="C325" s="767" t="s">
        <v>1306</v>
      </c>
      <c r="D325" s="2860"/>
      <c r="E325" s="2602"/>
      <c r="F325" s="2781"/>
      <c r="G325" s="2825"/>
      <c r="H325" s="1898"/>
      <c r="I325" s="1049" t="s">
        <v>1305</v>
      </c>
      <c r="J325" s="969"/>
      <c r="K325" s="1898"/>
      <c r="L325" s="612"/>
      <c r="M325" s="739"/>
      <c r="N325" s="732"/>
      <c r="O325" s="2022"/>
      <c r="P325" s="2022"/>
      <c r="AH325" s="2029">
        <v>0</v>
      </c>
    </row>
    <row s="20133" customFormat="1" customHeight="1" ht="0.75" hidden="1">
      <c r="A326" s="2178"/>
      <c r="B326" s="2178"/>
      <c r="C326" s="767" t="s">
        <v>1313</v>
      </c>
      <c r="D326" s="2860"/>
      <c r="E326" s="2602"/>
      <c r="F326" s="2781"/>
      <c r="G326" s="798"/>
      <c r="H326" s="1898"/>
      <c r="I326" s="1049"/>
      <c r="J326" s="969"/>
      <c r="K326" s="1898"/>
      <c r="L326" s="612"/>
      <c r="M326" s="739"/>
      <c r="N326" s="732"/>
      <c r="O326" s="2022"/>
      <c r="P326" s="2022"/>
      <c r="AH326" s="2029">
        <v>0</v>
      </c>
    </row>
    <row s="20133" customFormat="1" customHeight="1" ht="18.75" hidden="1">
      <c r="A327" s="2178" t="s">
        <v>270</v>
      </c>
      <c r="B327" s="2178" t="s">
        <v>271</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301</v>
      </c>
      <c r="M327" s="739"/>
      <c r="N327" s="732"/>
      <c r="O327" s="2022"/>
      <c r="P327" s="2022"/>
      <c r="AH327" s="2029">
        <v>0</v>
      </c>
    </row>
    <row s="20133" customFormat="1" customHeight="1" ht="18.75" hidden="1">
      <c r="A328" s="2178"/>
      <c r="B328" s="2178"/>
      <c r="C328" s="767" t="s">
        <v>1306</v>
      </c>
      <c r="D328" s="2860"/>
      <c r="E328" s="2602"/>
      <c r="F328" s="2781"/>
      <c r="G328" s="2825"/>
      <c r="H328" s="1898"/>
      <c r="I328" s="1049" t="s">
        <v>1305</v>
      </c>
      <c r="J328" s="969"/>
      <c r="K328" s="1898"/>
      <c r="L328" s="612"/>
      <c r="M328" s="739"/>
      <c r="N328" s="732"/>
      <c r="O328" s="2022"/>
      <c r="P328" s="2022"/>
      <c r="AH328" s="2029">
        <v>0</v>
      </c>
    </row>
    <row s="20133" customFormat="1" customHeight="1" ht="1.05">
      <c r="A329" s="2178"/>
      <c r="B329" s="2178"/>
      <c r="C329" s="767" t="s">
        <v>1313</v>
      </c>
      <c r="D329" s="2860"/>
      <c r="E329" s="2602"/>
      <c r="F329" s="2781"/>
      <c r="G329" s="798"/>
      <c r="H329" s="1898"/>
      <c r="I329" s="1049"/>
      <c r="J329" s="969"/>
      <c r="K329" s="1898"/>
      <c r="L329" s="612"/>
      <c r="M329" s="739"/>
      <c r="N329" s="732"/>
      <c r="O329" s="2022"/>
      <c r="P329" s="2022"/>
      <c r="AH329" s="2029">
        <v>1</v>
      </c>
    </row>
    <row s="22224"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66E5-AF16-42B6-7F98-A2875D397E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0975" width="9.140625" hidden="1" customWidth="1"/>
    <col min="2" max="2" style="20210" width="9.140625" hidden="1" customWidth="1"/>
    <col min="3" max="3" style="20976" width="3.00390625" customWidth="1"/>
    <col min="4" max="4" style="20133" width="6.00390625" customWidth="1"/>
    <col min="5" max="5" style="20133" width="53.00390625" customWidth="1"/>
    <col min="6" max="7" style="20133" width="35.00390625" customWidth="1"/>
    <col min="8" max="8" style="20133" width="89.00390625" customWidth="1"/>
    <col min="9" max="9" style="20133" width="10.00390625" customWidth="1"/>
    <col min="10" max="11" style="20300" width="10.00390625" customWidth="1"/>
    <col min="12" max="17" style="20133" width="10.00390625" customWidth="1"/>
    <col min="18" max="18" style="20133" width="10.57421875" hidden="1"/>
  </cols>
  <sheetData>
    <row customHeight="1" ht="22.5" hidden="1">
      <c r="N1" s="653"/>
      <c r="O1" s="653"/>
      <c r="Q1" s="653"/>
      <c r="R1" s="772" t="s">
        <v>14</v>
      </c>
    </row>
    <row s="20133" customFormat="1" customHeight="1" ht="18.75" hidden="1">
      <c r="A2" s="500"/>
      <c r="B2" s="1558"/>
      <c r="C2" s="2128" t="s">
        <v>684</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0133" customFormat="1" customHeight="1" ht="18">
      <c r="A6" s="2067"/>
      <c r="B6" s="1558"/>
      <c r="C6" s="774"/>
      <c r="D6" s="2855" t="str">
        <f>IF(org=0,"Не определено",org)</f>
        <v>АО "ДГК"</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295</v>
      </c>
      <c r="E8" s="2607"/>
      <c r="F8" s="2607"/>
      <c r="G8" s="2607"/>
      <c r="H8" s="2787" t="s">
        <v>296</v>
      </c>
      <c r="R8" s="772">
        <v>14</v>
      </c>
    </row>
    <row customHeight="1" ht="24">
      <c r="C9" s="774"/>
      <c r="D9" s="784" t="s">
        <v>88</v>
      </c>
      <c r="E9" s="506" t="s">
        <v>297</v>
      </c>
      <c r="F9" s="506" t="s">
        <v>298</v>
      </c>
      <c r="G9" s="506" t="s">
        <v>385</v>
      </c>
      <c r="H9" s="2787"/>
      <c r="R9" s="772">
        <v>23</v>
      </c>
    </row>
    <row customHeight="1" ht="14.699999999999998">
      <c r="A10" s="741"/>
      <c r="C10" s="774"/>
      <c r="D10" s="545" t="s">
        <v>106</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c r="G10" s="611"/>
      <c r="H10" s="2567" t="s">
        <v>1314</v>
      </c>
      <c r="R10" s="772">
        <v>14</v>
      </c>
    </row>
    <row customHeight="1" ht="14.699999999999998">
      <c r="A11" s="741"/>
      <c r="C11" s="774"/>
      <c r="D11" s="545" t="s">
        <v>107</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c r="G11" s="611"/>
      <c r="H11" s="2568"/>
      <c r="R11" s="772">
        <v>14</v>
      </c>
    </row>
    <row customHeight="1" ht="14.699999999999998">
      <c r="A12" s="500"/>
      <c r="C12" s="785"/>
      <c r="D12" s="545" t="s">
        <v>90</v>
      </c>
      <c r="E12" s="786" t="str">
        <f>"Сведения о планировании закупочных процедур"&amp;IF(TEMPLATE_SPHERE="TKO"," &lt;1&gt;","")</f>
        <v>Сведения о планировании закупочных процедур</v>
      </c>
      <c r="F12" s="655"/>
      <c r="G12" s="611"/>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4.699999999999998">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c r="G13" s="611"/>
      <c r="H13" s="2568"/>
      <c r="I13" s="748"/>
      <c r="K13" s="772"/>
      <c r="R13" s="772">
        <v>14</v>
      </c>
    </row>
    <row customHeight="1" ht="14.699999999999998">
      <c r="A14" s="741"/>
      <c r="C14" s="774"/>
      <c r="D14" s="745"/>
      <c r="E14" s="793" t="s">
        <v>317</v>
      </c>
      <c r="F14" s="747"/>
      <c r="G14" s="599"/>
      <c r="H14" s="2569"/>
      <c r="R14" s="772">
        <v>14</v>
      </c>
    </row>
    <row s="20133"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4CD24-375B-9441-AD06-3A244FC7BA1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0097" width="9.140625" hidden="1" customWidth="1"/>
    <col min="2" max="2" style="20133" width="9.140625" hidden="1" customWidth="1"/>
    <col min="3" max="3" style="21651" width="4.00390625" customWidth="1"/>
    <col min="4" max="4" style="20133" width="6.00390625" customWidth="1"/>
    <col min="5" max="5" style="20133" width="47.00390625" customWidth="1"/>
    <col min="6" max="6" style="20133" width="9.00390625" customWidth="1"/>
    <col min="7" max="7" style="20133" width="25.7109375" hidden="1" customWidth="1"/>
    <col min="8" max="8" style="20133" width="34.00390625" hidden="1" customWidth="1"/>
    <col min="9" max="9" style="20133" width="25.7109375" customWidth="1"/>
    <col min="10" max="10" style="20133" width="33.00390625" customWidth="1"/>
    <col min="11" max="11" style="20210" width="50.00390625" customWidth="1"/>
    <col min="12" max="20" style="20133" width="10.00390625" customWidth="1"/>
    <col min="21" max="21" style="21652" width="10.00390625" customWidth="1"/>
    <col min="22" max="22" style="20133" width="10.57421875" hidden="1"/>
  </cols>
  <sheetData>
    <row s="20210" customFormat="1" customHeight="1" ht="22.5" hidden="1">
      <c r="C1" s="1070"/>
      <c r="G1" s="815">
        <v>4</v>
      </c>
      <c r="I1" s="815">
        <v>4</v>
      </c>
      <c r="U1" s="818"/>
      <c r="V1" s="815" t="s">
        <v>14</v>
      </c>
    </row>
    <row s="20133" customFormat="1" customHeight="1" ht="15" hidden="1">
      <c r="A2" s="760"/>
      <c r="C2" s="574"/>
      <c r="D2" s="744"/>
      <c r="E2" s="1071"/>
      <c r="F2" s="920"/>
      <c r="G2" s="1014"/>
      <c r="H2" s="1014"/>
      <c r="I2" s="1014"/>
      <c r="J2" s="1014"/>
      <c r="U2" s="1072"/>
      <c r="V2" s="907">
        <v>0</v>
      </c>
    </row>
    <row s="20210" customFormat="1" customHeight="1" ht="15" hidden="1">
      <c r="C3" s="1070"/>
      <c r="U3" s="818"/>
      <c r="V3" s="815">
        <v>0</v>
      </c>
    </row>
    <row customHeight="1" ht="15.75">
      <c r="C4" s="574"/>
      <c r="D4" s="907"/>
      <c r="E4" s="907"/>
      <c r="F4" s="907"/>
      <c r="G4" s="907"/>
      <c r="H4" s="907"/>
      <c r="I4" s="907"/>
      <c r="J4" s="907"/>
      <c r="V4" s="903">
        <v>15</v>
      </c>
    </row>
    <row customHeight="1" ht="66">
      <c r="C5" s="574"/>
      <c r="D5" s="2635" t="s">
        <v>1315</v>
      </c>
      <c r="E5" s="2635"/>
      <c r="F5" s="2635"/>
      <c r="G5" s="2635"/>
      <c r="H5" s="2635"/>
      <c r="I5" s="2635"/>
      <c r="J5" s="2635"/>
      <c r="V5" s="903">
        <v>63</v>
      </c>
    </row>
    <row customHeight="1" ht="15.75">
      <c r="C6" s="574"/>
      <c r="D6" s="2574" t="str">
        <f>IF(org=0,"Не определено",org)</f>
        <v>АО "ДГК"</v>
      </c>
      <c r="E6" s="2574"/>
      <c r="F6" s="2574"/>
      <c r="G6" s="2574"/>
      <c r="H6" s="2574"/>
      <c r="I6" s="2574"/>
      <c r="J6" s="2574"/>
      <c r="K6" s="935"/>
      <c r="V6" s="903">
        <v>15</v>
      </c>
    </row>
    <row customHeight="1" ht="15.75">
      <c r="C7" s="574"/>
      <c r="D7" s="1150"/>
      <c r="E7" s="907"/>
      <c r="F7" s="907"/>
      <c r="G7" s="935">
        <v>22</v>
      </c>
      <c r="I7" s="935">
        <v>1</v>
      </c>
      <c r="J7" s="1150"/>
      <c r="V7" s="903">
        <v>15</v>
      </c>
    </row>
    <row s="20133" customFormat="1" customHeight="1" ht="1.05">
      <c r="A8" s="1157"/>
      <c r="C8" s="574"/>
      <c r="D8" s="907"/>
      <c r="E8" s="907"/>
      <c r="F8" s="907"/>
      <c r="G8" s="935"/>
      <c r="H8" s="1150"/>
      <c r="I8" s="935" t="s">
        <v>114</v>
      </c>
      <c r="J8" s="1150"/>
      <c r="K8" s="815"/>
      <c r="U8" s="1073"/>
      <c r="V8" s="1156">
        <v>1</v>
      </c>
    </row>
    <row customHeight="1" ht="15.75">
      <c r="C9" s="574"/>
      <c r="D9" s="1109"/>
      <c r="E9" s="2765" t="s">
        <v>102</v>
      </c>
      <c r="F9" s="2766"/>
      <c r="G9" s="2793" t="str">
        <f>IF(G8="","",INDEX(DIFFERENTIATION_UNMERGE_VD,MATCH(G8,DIFFERENTIATION_ID_DIFF,0)))</f>
        <v/>
      </c>
      <c r="H9" s="2794"/>
      <c r="I9" s="2793">
        <f>IF(I8="","",INDEX(DIFFERENTIATION_UNMERGE_VD,MATCH(I8,DIFFERENTIATION_ID_DIFF,0)))</f>
        <v>0</v>
      </c>
      <c r="J9" s="2794"/>
      <c r="K9" s="2573" t="s">
        <v>296</v>
      </c>
      <c r="V9" s="903">
        <v>15</v>
      </c>
    </row>
    <row s="20133" customFormat="1" customHeight="1" ht="15.75">
      <c r="A10" s="1157"/>
      <c r="C10" s="574"/>
      <c r="D10" s="1109"/>
      <c r="E10" s="2765" t="s">
        <v>559</v>
      </c>
      <c r="F10" s="2766"/>
      <c r="G10" s="2793" t="str">
        <f>IF(G8="","",INDEX(DIFFERENTIATION_UNMERGE_AREA,MATCH(G8,DIFFERENTIATION_ID_DIFF,0)))</f>
        <v/>
      </c>
      <c r="H10" s="2794"/>
      <c r="I10" s="2793" t="str">
        <f>IF(I8="","",INDEX(DIFFERENTIATION_UNMERGE_AREA,MATCH(I8,DIFFERENTIATION_ID_DIFF,0)))</f>
        <v/>
      </c>
      <c r="J10" s="2794"/>
      <c r="K10" s="2597"/>
      <c r="U10" s="1073"/>
      <c r="V10" s="1156">
        <v>15</v>
      </c>
    </row>
    <row s="20133" customFormat="1" customHeight="1" ht="15.75">
      <c r="A11" s="1157"/>
      <c r="C11" s="574"/>
      <c r="D11" s="1109"/>
      <c r="E11" s="2765" t="s">
        <v>560</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20133" customFormat="1" customHeight="1" ht="15.75">
      <c r="A12" s="1157"/>
      <c r="C12" s="574"/>
      <c r="D12" s="2767" t="s">
        <v>295</v>
      </c>
      <c r="E12" s="2768"/>
      <c r="F12" s="2768"/>
      <c r="G12" s="1285"/>
      <c r="H12" s="1285"/>
      <c r="I12" s="1285"/>
      <c r="J12" s="1285"/>
      <c r="K12" s="2597"/>
      <c r="U12" s="1073"/>
      <c r="V12" s="1156">
        <v>15</v>
      </c>
    </row>
    <row customHeight="1" ht="35.699999999999996">
      <c r="C13" s="574"/>
      <c r="D13" s="1203" t="s">
        <v>88</v>
      </c>
      <c r="E13" s="1205" t="s">
        <v>297</v>
      </c>
      <c r="F13" s="1205" t="s">
        <v>561</v>
      </c>
      <c r="G13" s="1206" t="s">
        <v>298</v>
      </c>
      <c r="H13" s="1205" t="s">
        <v>385</v>
      </c>
      <c r="I13" s="1206" t="s">
        <v>298</v>
      </c>
      <c r="J13" s="1205" t="s">
        <v>385</v>
      </c>
      <c r="K13" s="2630"/>
      <c r="V13" s="903">
        <v>34</v>
      </c>
    </row>
    <row customHeight="1" ht="15" hidden="1">
      <c r="C14" s="574"/>
      <c r="D14" s="991" t="s">
        <v>106</v>
      </c>
      <c r="E14" s="991" t="s">
        <v>107</v>
      </c>
      <c r="F14" s="991" t="s">
        <v>90</v>
      </c>
      <c r="G14" s="1057" t="str">
        <f>G1&amp;".1"</f>
        <v>4.1</v>
      </c>
      <c r="H14" s="1057"/>
      <c r="I14" s="1057" t="str">
        <f>I1&amp;".1"</f>
        <v>4.1</v>
      </c>
      <c r="J14" s="1057"/>
      <c r="K14" s="687"/>
      <c r="V14" s="903">
        <v>0</v>
      </c>
    </row>
    <row customHeight="1" ht="22.5" hidden="1">
      <c r="A15" s="903"/>
      <c r="C15" s="924"/>
      <c r="D15" s="919">
        <v>1</v>
      </c>
      <c r="E15" s="1075" t="s">
        <v>804</v>
      </c>
      <c r="F15" s="919" t="s">
        <v>805</v>
      </c>
      <c r="G15" s="1076"/>
      <c r="H15" s="1076"/>
      <c r="I15" s="1076"/>
      <c r="J15" s="1076"/>
      <c r="K15" s="687" t="s">
        <v>806</v>
      </c>
      <c r="V15" s="903">
        <v>0</v>
      </c>
    </row>
    <row customHeight="1" ht="22.5" hidden="1">
      <c r="A16" s="903"/>
      <c r="C16" s="924"/>
      <c r="D16" s="919">
        <v>2</v>
      </c>
      <c r="E16" s="677" t="s">
        <v>807</v>
      </c>
      <c r="F16" s="919" t="s">
        <v>808</v>
      </c>
      <c r="G16" s="1076"/>
      <c r="H16" s="1076"/>
      <c r="I16" s="1076"/>
      <c r="J16" s="1076"/>
      <c r="K16" s="687" t="s">
        <v>809</v>
      </c>
      <c r="V16" s="903">
        <v>0</v>
      </c>
    </row>
    <row customHeight="1" ht="123.75" hidden="1">
      <c r="A17" s="903"/>
      <c r="C17" s="924"/>
      <c r="D17" s="919">
        <v>3</v>
      </c>
      <c r="E17" s="677" t="s">
        <v>1316</v>
      </c>
      <c r="F17" s="919" t="s">
        <v>301</v>
      </c>
      <c r="G17" s="1076"/>
      <c r="H17" s="1076"/>
      <c r="I17" s="1076"/>
      <c r="J17" s="1076"/>
      <c r="K17" s="687" t="s">
        <v>1317</v>
      </c>
      <c r="V17" s="903">
        <v>0</v>
      </c>
    </row>
    <row customHeight="1" ht="48.29999999999999">
      <c r="A18" s="903"/>
      <c r="C18" s="924"/>
      <c r="D18" s="919">
        <v>3</v>
      </c>
      <c r="E18" s="677" t="s">
        <v>810</v>
      </c>
      <c r="F18" s="919" t="s">
        <v>301</v>
      </c>
      <c r="G18" s="1207" t="s">
        <v>301</v>
      </c>
      <c r="H18" s="1208" t="s">
        <v>301</v>
      </c>
      <c r="I18" s="919" t="s">
        <v>301</v>
      </c>
      <c r="J18" s="976" t="s">
        <v>301</v>
      </c>
      <c r="K18" s="687" t="s">
        <v>1318</v>
      </c>
      <c r="V18" s="903">
        <v>46</v>
      </c>
    </row>
    <row customHeight="1" ht="35.699999999999996">
      <c r="A19" s="903"/>
      <c r="C19" s="924"/>
      <c r="D19" s="937" t="s">
        <v>319</v>
      </c>
      <c r="E19" s="957" t="s">
        <v>812</v>
      </c>
      <c r="F19" s="919" t="s">
        <v>813</v>
      </c>
      <c r="G19" s="1215"/>
      <c r="H19" s="504"/>
      <c r="I19" s="1215"/>
      <c r="J19" s="1216"/>
      <c r="K19" s="1077"/>
      <c r="V19" s="903">
        <v>34</v>
      </c>
    </row>
    <row customHeight="1" ht="35.699999999999996">
      <c r="A20" s="903"/>
      <c r="C20" s="924"/>
      <c r="D20" s="2288" t="s">
        <v>327</v>
      </c>
      <c r="E20" s="957" t="s">
        <v>814</v>
      </c>
      <c r="F20" s="919" t="s">
        <v>815</v>
      </c>
      <c r="G20" s="1215"/>
      <c r="H20" s="504"/>
      <c r="I20" s="1215"/>
      <c r="J20" s="504"/>
      <c r="K20" s="1077"/>
      <c r="V20" s="903">
        <v>34</v>
      </c>
    </row>
    <row customHeight="1" ht="48.29999999999999">
      <c r="A21" s="903"/>
      <c r="C21" s="924"/>
      <c r="D21" s="2288" t="s">
        <v>329</v>
      </c>
      <c r="E21" s="957" t="s">
        <v>816</v>
      </c>
      <c r="F21" s="919" t="s">
        <v>566</v>
      </c>
      <c r="G21" s="1078"/>
      <c r="H21" s="504"/>
      <c r="I21" s="1078"/>
      <c r="J21" s="504"/>
      <c r="K21" s="1077"/>
      <c r="V21" s="903">
        <v>46</v>
      </c>
    </row>
    <row customHeight="1" ht="67.5" hidden="1">
      <c r="A22" s="903"/>
      <c r="C22" s="924"/>
      <c r="D22" s="919">
        <v>5</v>
      </c>
      <c r="E22" s="677" t="s">
        <v>1319</v>
      </c>
      <c r="F22" s="919" t="s">
        <v>553</v>
      </c>
      <c r="G22" s="1079"/>
      <c r="H22" s="1080"/>
      <c r="I22" s="1079"/>
      <c r="J22" s="1080"/>
      <c r="K22" s="687" t="s">
        <v>1320</v>
      </c>
      <c r="V22" s="903">
        <v>0</v>
      </c>
    </row>
    <row customHeight="1" ht="33.75" hidden="1">
      <c r="C23" s="849"/>
      <c r="D23" s="919">
        <v>6</v>
      </c>
      <c r="E23" s="677" t="s">
        <v>1321</v>
      </c>
      <c r="F23" s="919" t="s">
        <v>1322</v>
      </c>
      <c r="G23" s="1079"/>
      <c r="H23" s="1079"/>
      <c r="I23" s="1079"/>
      <c r="J23" s="1079"/>
      <c r="K23" s="687" t="s">
        <v>1323</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82</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5BD667-2285-FE8E-23AF-4939C9F4F8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2381" width="32.57421875" customWidth="1"/>
    <col min="2" max="2" style="20271" width="11.00390625" customWidth="1"/>
    <col min="3" max="3" style="20271" width="9.140625"/>
    <col min="4" max="4" style="20271" width="26.57421875" customWidth="1"/>
    <col min="5" max="5" style="22224" width="36.8515625" customWidth="1"/>
    <col min="6" max="6" style="22224" width="23.57421875" customWidth="1"/>
    <col min="7" max="7" style="22224" width="31.421875" customWidth="1"/>
    <col min="8" max="8" style="22224" width="40.8515625" customWidth="1"/>
    <col min="9" max="9" style="22224" width="14.57421875" customWidth="1"/>
    <col min="10" max="10" style="22224" width="26.8515625" customWidth="1"/>
    <col min="11" max="11" style="22224" width="50.00390625" customWidth="1"/>
    <col min="12" max="12" style="22224" width="52.421875" customWidth="1"/>
    <col min="13" max="13" style="22224" width="10.7109375" customWidth="1"/>
    <col min="14" max="14" style="22224" width="55.140625" customWidth="1"/>
    <col min="15" max="15" style="22224" width="31.8515625" customWidth="1"/>
    <col min="16" max="16" style="22224" width="23.8515625" customWidth="1"/>
    <col min="17" max="17" style="22224" width="46.57421875" customWidth="1"/>
    <col min="18" max="18" style="22224" width="24.00390625" customWidth="1"/>
    <col min="19" max="19" style="22224" width="20.57421875" customWidth="1"/>
    <col min="20" max="20" style="22224" width="22.00390625" customWidth="1"/>
    <col min="21" max="22" style="22224" width="26.421875" customWidth="1"/>
    <col min="23" max="23" style="22224" width="8.28125" hidden="1" customWidth="1"/>
    <col min="24" max="24" style="22224" width="59.7109375" customWidth="1"/>
    <col min="25" max="25" style="22224" width="49.140625" customWidth="1"/>
    <col min="26" max="26" style="22224" width="11.140625" customWidth="1"/>
    <col min="27" max="30" style="22224" width="29.00390625" customWidth="1"/>
    <col min="31" max="31" style="22224" width="9.140625"/>
    <col min="32" max="32" style="22224" width="34.7109375" customWidth="1"/>
    <col min="33" max="33" style="22224" width="9.140625"/>
    <col min="34" max="35" style="22224" width="34.421875" customWidth="1"/>
    <col min="36" max="36" style="22224" width="9.140625"/>
    <col min="37" max="37" style="22224" width="24.57421875" customWidth="1"/>
    <col min="38" max="38" style="22224" width="9.140625"/>
    <col min="39" max="39" style="22224" width="26.140625" customWidth="1"/>
    <col min="40" max="40" style="22224" width="1.7109375" customWidth="1"/>
    <col min="41" max="41" style="22224" width="9.140625"/>
    <col min="42" max="43" style="22224" width="47.8515625" customWidth="1"/>
    <col min="44" max="44" style="22224" width="1.7109375" customWidth="1"/>
    <col min="45" max="45" style="22224" width="21.421875" customWidth="1"/>
    <col min="46" max="46" style="22224" width="1.7109375" customWidth="1"/>
    <col min="47" max="47" style="22224" width="31.28125" customWidth="1"/>
    <col min="48" max="48" style="22224" width="1.7109375" customWidth="1"/>
    <col min="49" max="50" style="22224" width="9.140625"/>
    <col min="51" max="51" style="22224" width="3.7109375" customWidth="1"/>
    <col min="52" max="52" style="22224" width="60.8515625" customWidth="1"/>
    <col min="53" max="53" style="22224" width="49.28125" customWidth="1"/>
    <col min="54" max="54" style="22224" width="35.140625" customWidth="1"/>
    <col min="55" max="55" style="22224" width="9.140625"/>
    <col min="56" max="56" style="22224" width="1.7109375" customWidth="1"/>
    <col min="57" max="57" style="22382" width="12.57421875" customWidth="1"/>
    <col min="58" max="58" style="22382" width="14.28125" customWidth="1"/>
    <col min="59" max="59" style="22224" width="30.7109375" customWidth="1"/>
    <col min="60" max="60" style="22383" width="40.7109375" customWidth="1"/>
    <col min="61" max="61" style="22383" width="15.00390625" customWidth="1"/>
    <col min="62" max="62" style="22383" width="40.7109375" customWidth="1"/>
    <col min="63" max="63" style="22383" width="2.7109375" customWidth="1"/>
    <col min="64" max="64" style="22383" width="44.7109375" customWidth="1"/>
    <col min="65" max="65" style="22383" width="2.7109375" customWidth="1"/>
    <col min="66" max="66" style="22383" width="40.7109375" customWidth="1"/>
    <col min="67" max="68" style="22224" width="9.140625"/>
    <col min="69" max="69" style="22224" width="18.140625" customWidth="1"/>
    <col min="70" max="70" style="22224" width="57.8515625" customWidth="1"/>
    <col min="71" max="71" style="22224" width="1.7109375" customWidth="1"/>
    <col min="72" max="72" style="22224" width="22.57421875" customWidth="1"/>
    <col min="73" max="73" style="22224" width="57.8515625" customWidth="1"/>
    <col min="74" max="74" style="22224" width="1.7109375" customWidth="1"/>
    <col min="75" max="75" style="22224" width="22.57421875" customWidth="1"/>
    <col min="76" max="76" style="22224" width="57.8515625" customWidth="1"/>
    <col min="77" max="77" style="22224" width="1.7109375" customWidth="1"/>
    <col min="78" max="78" style="22224" width="22.57421875" customWidth="1"/>
    <col min="79" max="79" style="22224" width="57.8515625" customWidth="1"/>
    <col min="80" max="81" style="22224" width="9.140625"/>
    <col min="82" max="82" style="22224" width="49.57421875" customWidth="1"/>
  </cols>
  <sheetData>
    <row s="22284" customFormat="1" customHeight="1" ht="11.25">
      <c r="A1" s="1465" t="s">
        <v>1324</v>
      </c>
      <c r="B1" s="1465" t="s">
        <v>1325</v>
      </c>
      <c r="C1" s="1465" t="s">
        <v>1326</v>
      </c>
      <c r="D1" s="1465" t="s">
        <v>1327</v>
      </c>
      <c r="E1" s="1465" t="s">
        <v>1328</v>
      </c>
      <c r="F1" s="1465" t="s">
        <v>1329</v>
      </c>
      <c r="G1" s="1465" t="s">
        <v>1330</v>
      </c>
      <c r="H1" s="1465" t="s">
        <v>1331</v>
      </c>
      <c r="I1" s="1465" t="s">
        <v>1332</v>
      </c>
      <c r="J1" s="1465" t="s">
        <v>1333</v>
      </c>
      <c r="K1" s="1465" t="s">
        <v>1334</v>
      </c>
      <c r="L1" s="1465" t="s">
        <v>1335</v>
      </c>
      <c r="M1" s="1465"/>
      <c r="N1" s="1465" t="s">
        <v>1336</v>
      </c>
      <c r="O1" s="1465" t="s">
        <v>1337</v>
      </c>
      <c r="P1" s="1465" t="s">
        <v>1338</v>
      </c>
      <c r="Q1" s="1465" t="s">
        <v>1339</v>
      </c>
      <c r="R1" s="1465" t="s">
        <v>1340</v>
      </c>
      <c r="S1" s="1465" t="s">
        <v>1341</v>
      </c>
      <c r="T1" s="1465" t="s">
        <v>1342</v>
      </c>
      <c r="U1" s="1465" t="s">
        <v>1343</v>
      </c>
      <c r="V1" s="1465"/>
      <c r="W1" s="1195" t="s">
        <v>1344</v>
      </c>
      <c r="X1" s="1465" t="s">
        <v>1345</v>
      </c>
      <c r="Y1" s="1465" t="s">
        <v>1346</v>
      </c>
      <c r="Z1" s="1465"/>
      <c r="AA1" s="1465" t="s">
        <v>1347</v>
      </c>
      <c r="AB1" s="1465"/>
      <c r="AC1" s="1465" t="s">
        <v>1348</v>
      </c>
      <c r="AD1" s="1465"/>
      <c r="AF1" s="1465" t="s">
        <v>1349</v>
      </c>
      <c r="AH1" s="1465" t="s">
        <v>1350</v>
      </c>
      <c r="AI1" s="1465" t="s">
        <v>1351</v>
      </c>
      <c r="AK1" s="1465" t="s">
        <v>1352</v>
      </c>
      <c r="AM1" s="1465" t="s">
        <v>1353</v>
      </c>
      <c r="AP1" s="1465" t="s">
        <v>1354</v>
      </c>
      <c r="AQ1" s="1465" t="s">
        <v>1355</v>
      </c>
      <c r="AS1" s="1465" t="s">
        <v>1356</v>
      </c>
      <c r="AU1" s="1465" t="s">
        <v>1357</v>
      </c>
      <c r="AW1" s="1465" t="s">
        <v>1358</v>
      </c>
      <c r="AX1" s="1465" t="s">
        <v>1359</v>
      </c>
      <c r="AZ1" s="1550" t="s">
        <v>1360</v>
      </c>
      <c r="BB1" s="1465" t="s">
        <v>1361</v>
      </c>
      <c r="BC1" s="1465"/>
      <c r="BE1" s="1465" t="s">
        <v>1362</v>
      </c>
      <c r="BF1" s="1465" t="s">
        <v>1363</v>
      </c>
      <c r="BH1" s="1467" t="s">
        <v>803</v>
      </c>
      <c r="BI1" s="1468"/>
      <c r="BJ1" s="1469" t="s">
        <v>1364</v>
      </c>
      <c r="BK1" s="1468"/>
      <c r="BL1" s="1470" t="s">
        <v>902</v>
      </c>
      <c r="BM1" s="1468"/>
      <c r="BN1" s="1471" t="s">
        <v>1365</v>
      </c>
      <c r="BS1" s="1825"/>
    </row>
    <row customHeight="1" ht="11.25">
      <c r="A2" s="1472" t="s">
        <v>1366</v>
      </c>
      <c r="B2" s="1473">
        <v>2000</v>
      </c>
      <c r="C2" s="1473">
        <v>2022</v>
      </c>
      <c r="D2" s="1473" t="s">
        <v>65</v>
      </c>
      <c r="E2" s="1474" t="s">
        <v>1367</v>
      </c>
      <c r="F2" s="1474" t="s">
        <v>1368</v>
      </c>
      <c r="G2" s="1474" t="s">
        <v>1369</v>
      </c>
      <c r="H2" s="1475" t="s">
        <v>54</v>
      </c>
      <c r="I2" s="1474" t="s">
        <v>106</v>
      </c>
      <c r="J2" s="1474" t="s">
        <v>1370</v>
      </c>
      <c r="K2" s="1476" t="s">
        <v>1371</v>
      </c>
      <c r="L2" s="1477"/>
      <c r="M2" s="1476">
        <v>1</v>
      </c>
      <c r="N2" s="1560" t="s">
        <v>1372</v>
      </c>
      <c r="O2" s="1475" t="s">
        <v>1373</v>
      </c>
      <c r="P2" s="1478" t="s">
        <v>37</v>
      </c>
      <c r="Q2" s="1479" t="s">
        <v>1374</v>
      </c>
      <c r="R2" s="541" t="s">
        <v>1375</v>
      </c>
      <c r="S2" s="541" t="s">
        <v>1376</v>
      </c>
      <c r="T2" s="1480" t="s">
        <v>1377</v>
      </c>
      <c r="U2" s="1477" t="s">
        <v>1378</v>
      </c>
      <c r="V2" s="1481">
        <v>1</v>
      </c>
      <c r="W2" s="1482"/>
      <c r="X2" s="1482" t="s">
        <v>1379</v>
      </c>
      <c r="Y2" s="1473" t="s">
        <v>1380</v>
      </c>
      <c r="Z2" s="1483"/>
      <c r="AA2" s="1473" t="s">
        <v>1381</v>
      </c>
      <c r="AB2" s="1484" t="s">
        <v>1381</v>
      </c>
      <c r="AC2" s="1473" t="s">
        <v>1382</v>
      </c>
      <c r="AD2" s="1484" t="s">
        <v>1382</v>
      </c>
      <c r="AF2" s="1475" t="s">
        <v>1378</v>
      </c>
      <c r="AH2" s="1474" t="s">
        <v>1383</v>
      </c>
      <c r="AI2" s="1474" t="s">
        <v>1383</v>
      </c>
      <c r="AK2" s="1474" t="s">
        <v>1384</v>
      </c>
      <c r="AM2" s="1474" t="s">
        <v>1385</v>
      </c>
      <c r="AP2" s="1485" t="s">
        <v>1379</v>
      </c>
      <c r="AQ2" s="1486" t="s">
        <v>1379</v>
      </c>
      <c r="AS2" s="1473" t="s">
        <v>1386</v>
      </c>
      <c r="AU2" s="1518" t="s">
        <v>1387</v>
      </c>
      <c r="AW2" s="1518" t="s">
        <v>1388</v>
      </c>
      <c r="AX2" s="1518" t="s">
        <v>1388</v>
      </c>
      <c r="AZ2" s="1518" t="s">
        <v>1389</v>
      </c>
      <c r="BB2" s="1518" t="s">
        <v>1390</v>
      </c>
      <c r="BC2" s="1518" t="s">
        <v>1391</v>
      </c>
      <c r="BE2" s="1518">
        <v>2000</v>
      </c>
      <c r="BF2" s="1518" t="s">
        <v>1392</v>
      </c>
    </row>
    <row customHeight="1" ht="11.25">
      <c r="A3" s="1472" t="s">
        <v>16</v>
      </c>
      <c r="B3" s="1473">
        <v>2001</v>
      </c>
      <c r="C3" s="1473">
        <v>2023</v>
      </c>
      <c r="D3" s="1473" t="s">
        <v>19</v>
      </c>
      <c r="E3" s="1474" t="s">
        <v>1393</v>
      </c>
      <c r="F3" s="1474" t="s">
        <v>1394</v>
      </c>
      <c r="G3" s="1474" t="s">
        <v>1395</v>
      </c>
      <c r="H3" s="1475" t="s">
        <v>1396</v>
      </c>
      <c r="I3" s="1474" t="s">
        <v>107</v>
      </c>
      <c r="J3" s="1474" t="s">
        <v>551</v>
      </c>
      <c r="K3" s="1476" t="s">
        <v>1397</v>
      </c>
      <c r="L3" s="1477">
        <f>_xlfn.IFERROR(MATCH(K3,OFFER_METHOD,0),0)</f>
        <v>0</v>
      </c>
      <c r="M3" s="1476">
        <v>2</v>
      </c>
      <c r="N3" s="1560" t="s">
        <v>1398</v>
      </c>
      <c r="O3" s="1475" t="s">
        <v>1399</v>
      </c>
      <c r="P3" s="1478" t="s">
        <v>1400</v>
      </c>
      <c r="Q3" s="1479" t="s">
        <v>1401</v>
      </c>
      <c r="R3" s="541" t="s">
        <v>1402</v>
      </c>
      <c r="S3" s="541" t="s">
        <v>1403</v>
      </c>
      <c r="T3" s="1480" t="s">
        <v>1404</v>
      </c>
      <c r="U3" s="1477" t="s">
        <v>1405</v>
      </c>
      <c r="V3" s="1481">
        <v>2</v>
      </c>
      <c r="W3" s="1482"/>
      <c r="X3" s="1482" t="s">
        <v>1406</v>
      </c>
      <c r="Y3" s="1473" t="s">
        <v>1380</v>
      </c>
      <c r="Z3" s="1483"/>
      <c r="AA3" s="1473" t="s">
        <v>1407</v>
      </c>
      <c r="AB3" s="1484" t="s">
        <v>1407</v>
      </c>
      <c r="AC3" s="1473" t="s">
        <v>1408</v>
      </c>
      <c r="AD3" s="1484" t="s">
        <v>1408</v>
      </c>
      <c r="AF3" s="1475" t="s">
        <v>1405</v>
      </c>
      <c r="AH3" s="1474" t="s">
        <v>1409</v>
      </c>
      <c r="AI3" s="1474" t="s">
        <v>1410</v>
      </c>
      <c r="AK3" s="1474" t="s">
        <v>1411</v>
      </c>
      <c r="AM3" s="1474" t="s">
        <v>1412</v>
      </c>
      <c r="AP3" s="1485" t="s">
        <v>1413</v>
      </c>
      <c r="AQ3" s="1486" t="s">
        <v>1413</v>
      </c>
      <c r="AS3" s="1473" t="s">
        <v>1414</v>
      </c>
      <c r="AU3" s="1518" t="s">
        <v>1415</v>
      </c>
      <c r="AW3" s="1518" t="s">
        <v>1416</v>
      </c>
      <c r="AX3" s="1518" t="s">
        <v>1416</v>
      </c>
      <c r="AZ3" s="1518" t="s">
        <v>52</v>
      </c>
      <c r="BB3" s="1518" t="s">
        <v>1417</v>
      </c>
      <c r="BC3" s="1518" t="s">
        <v>1391</v>
      </c>
      <c r="BE3" s="1518">
        <v>2001</v>
      </c>
      <c r="BF3" s="1518" t="s">
        <v>1418</v>
      </c>
      <c r="BH3" s="1465" t="s">
        <v>1419</v>
      </c>
      <c r="BJ3" s="1465" t="s">
        <v>1420</v>
      </c>
      <c r="BL3" s="1465" t="s">
        <v>1421</v>
      </c>
      <c r="BN3" s="1465" t="s">
        <v>1422</v>
      </c>
      <c r="BR3" s="1465" t="s">
        <v>1423</v>
      </c>
      <c r="BS3" s="1826"/>
      <c r="BT3" s="1468"/>
      <c r="BU3" s="1465" t="s">
        <v>1424</v>
      </c>
      <c r="BV3" s="1468"/>
      <c r="BW3" s="2088"/>
      <c r="BX3" s="2090" t="s">
        <v>1425</v>
      </c>
      <c r="CA3" s="1465" t="s">
        <v>1426</v>
      </c>
    </row>
    <row customHeight="1" ht="11.25">
      <c r="A4" s="1472" t="s">
        <v>1427</v>
      </c>
      <c r="B4" s="1473">
        <v>2002</v>
      </c>
      <c r="C4" s="1473">
        <v>2024</v>
      </c>
      <c r="E4" s="1474" t="s">
        <v>1428</v>
      </c>
      <c r="F4" s="1474" t="s">
        <v>1429</v>
      </c>
      <c r="H4" s="1475" t="s">
        <v>1430</v>
      </c>
      <c r="I4" s="1474" t="s">
        <v>90</v>
      </c>
      <c r="J4" s="1474" t="s">
        <v>1431</v>
      </c>
      <c r="K4" s="1476" t="s">
        <v>1432</v>
      </c>
      <c r="L4" s="1477">
        <f>_xlfn.IFERROR(MATCH(K4,OFFER_METHOD,0),0)</f>
        <v>0</v>
      </c>
      <c r="M4" s="1476">
        <v>3</v>
      </c>
      <c r="N4" s="1560" t="s">
        <v>1433</v>
      </c>
      <c r="O4" s="1474" t="s">
        <v>1434</v>
      </c>
      <c r="Q4" s="1479" t="s">
        <v>1435</v>
      </c>
      <c r="R4" s="541" t="s">
        <v>1436</v>
      </c>
      <c r="S4" s="541" t="s">
        <v>1437</v>
      </c>
      <c r="T4" s="1480" t="s">
        <v>1438</v>
      </c>
      <c r="U4" s="1477" t="s">
        <v>1439</v>
      </c>
      <c r="V4" s="1481">
        <v>3</v>
      </c>
      <c r="W4" s="1482"/>
      <c r="X4" s="1482" t="s">
        <v>1440</v>
      </c>
      <c r="Y4" s="1473" t="s">
        <v>1380</v>
      </c>
      <c r="Z4" s="1489"/>
      <c r="AC4" s="1473" t="s">
        <v>1441</v>
      </c>
      <c r="AD4" s="1484" t="s">
        <v>1441</v>
      </c>
      <c r="AF4" s="1475" t="s">
        <v>1439</v>
      </c>
      <c r="AH4" s="1475" t="s">
        <v>1442</v>
      </c>
      <c r="AK4" s="1474" t="s">
        <v>1443</v>
      </c>
      <c r="AM4" s="1474" t="s">
        <v>1444</v>
      </c>
      <c r="AP4" s="1485" t="s">
        <v>1406</v>
      </c>
      <c r="AQ4" s="1486" t="s">
        <v>1406</v>
      </c>
      <c r="AS4" s="1473" t="s">
        <v>1445</v>
      </c>
      <c r="AU4" s="1518" t="s">
        <v>1446</v>
      </c>
      <c r="AW4" s="1518" t="s">
        <v>1447</v>
      </c>
      <c r="AX4" s="1518" t="s">
        <v>1447</v>
      </c>
      <c r="AZ4" s="1518" t="s">
        <v>1448</v>
      </c>
      <c r="BB4" s="1518" t="s">
        <v>1449</v>
      </c>
      <c r="BC4" s="1518" t="s">
        <v>1450</v>
      </c>
      <c r="BE4" s="1518">
        <v>2002</v>
      </c>
      <c r="BF4" s="1518" t="s">
        <v>1451</v>
      </c>
      <c r="BH4" s="1466" t="s">
        <v>1452</v>
      </c>
      <c r="BJ4" s="1466" t="s">
        <v>1452</v>
      </c>
      <c r="BL4" s="1466" t="s">
        <v>1452</v>
      </c>
      <c r="BN4" s="1466" t="s">
        <v>1452</v>
      </c>
      <c r="BQ4" s="1830" t="s">
        <v>1453</v>
      </c>
      <c r="BR4" s="1557" t="s">
        <v>1454</v>
      </c>
      <c r="BS4" s="672"/>
      <c r="BT4" s="1830" t="s">
        <v>1455</v>
      </c>
      <c r="BU4" s="1557" t="s">
        <v>1456</v>
      </c>
      <c r="BV4" s="1468"/>
      <c r="BW4" s="2095" t="s">
        <v>1457</v>
      </c>
      <c r="BX4" s="2089" t="s">
        <v>1458</v>
      </c>
      <c r="BZ4" s="1830" t="s">
        <v>1459</v>
      </c>
      <c r="CA4" s="1557" t="s">
        <v>1460</v>
      </c>
    </row>
    <row customHeight="1" ht="11.25">
      <c r="A5" s="1472" t="s">
        <v>1461</v>
      </c>
      <c r="B5" s="1473">
        <v>2003</v>
      </c>
      <c r="C5" s="1473">
        <v>2025</v>
      </c>
      <c r="E5" s="1474" t="s">
        <v>1462</v>
      </c>
      <c r="F5" s="1474" t="s">
        <v>1463</v>
      </c>
      <c r="H5" s="1475" t="s">
        <v>1464</v>
      </c>
      <c r="I5" s="1474" t="s">
        <v>91</v>
      </c>
      <c r="K5" s="1476" t="s">
        <v>1465</v>
      </c>
      <c r="L5" s="1477">
        <f>_xlfn.IFERROR(MATCH(K5,OFFER_METHOD,0),0)</f>
        <v>0</v>
      </c>
      <c r="M5" s="1476">
        <v>4</v>
      </c>
      <c r="N5" s="1490" t="s">
        <v>1466</v>
      </c>
      <c r="O5" s="1474" t="s">
        <v>1467</v>
      </c>
      <c r="Q5" s="1479" t="s">
        <v>1468</v>
      </c>
      <c r="R5" s="541" t="s">
        <v>1469</v>
      </c>
      <c r="T5" s="1475" t="s">
        <v>1470</v>
      </c>
      <c r="U5" s="1477" t="s">
        <v>1471</v>
      </c>
      <c r="V5" s="1481">
        <v>4</v>
      </c>
      <c r="W5" s="1482"/>
      <c r="X5" s="1482" t="s">
        <v>163</v>
      </c>
      <c r="Y5" s="1473" t="s">
        <v>1472</v>
      </c>
      <c r="Z5" s="1489">
        <v>1</v>
      </c>
      <c r="AF5" s="1475" t="s">
        <v>1473</v>
      </c>
      <c r="AH5" s="1474" t="s">
        <v>1474</v>
      </c>
      <c r="AK5" s="1474" t="s">
        <v>1475</v>
      </c>
      <c r="AM5" s="1474" t="s">
        <v>1476</v>
      </c>
      <c r="AP5" s="1485" t="s">
        <v>163</v>
      </c>
      <c r="AQ5" s="1486" t="s">
        <v>163</v>
      </c>
      <c r="AU5" s="1518" t="s">
        <v>1477</v>
      </c>
      <c r="AW5" s="1518" t="s">
        <v>1478</v>
      </c>
      <c r="AX5" s="1518" t="s">
        <v>1478</v>
      </c>
      <c r="AZ5" s="1518" t="s">
        <v>1479</v>
      </c>
      <c r="BB5" s="1518" t="s">
        <v>1480</v>
      </c>
      <c r="BC5" s="1518" t="s">
        <v>1481</v>
      </c>
      <c r="BE5" s="1518">
        <v>2003</v>
      </c>
      <c r="BF5" s="1518" t="s">
        <v>1482</v>
      </c>
      <c r="BH5" s="1466" t="s">
        <v>1483</v>
      </c>
      <c r="BJ5" s="1466" t="s">
        <v>1483</v>
      </c>
      <c r="BL5" s="1466" t="s">
        <v>1483</v>
      </c>
      <c r="BN5" s="1466" t="s">
        <v>1484</v>
      </c>
      <c r="BQ5" s="1679">
        <v>4213775</v>
      </c>
      <c r="BR5" s="1466" t="s">
        <v>1379</v>
      </c>
      <c r="BS5" s="1827"/>
      <c r="BT5" s="1679">
        <v>64236871</v>
      </c>
      <c r="BU5" s="1466" t="s">
        <v>224</v>
      </c>
      <c r="BV5" s="1468"/>
      <c r="BW5" s="2093">
        <v>4213767</v>
      </c>
      <c r="BX5" s="2091" t="s">
        <v>1485</v>
      </c>
      <c r="BZ5" s="1679">
        <v>64237509</v>
      </c>
      <c r="CA5" s="1693" t="s">
        <v>1486</v>
      </c>
    </row>
    <row customHeight="1" ht="11.25">
      <c r="A6" s="1472" t="s">
        <v>1487</v>
      </c>
      <c r="B6" s="1473">
        <v>2004</v>
      </c>
      <c r="C6" s="1473">
        <v>2026</v>
      </c>
      <c r="E6" s="1474" t="s">
        <v>1488</v>
      </c>
      <c r="F6" s="1491"/>
      <c r="H6" s="1475" t="s">
        <v>1489</v>
      </c>
      <c r="I6" s="1474" t="s">
        <v>108</v>
      </c>
      <c r="J6" s="1465" t="s">
        <v>1490</v>
      </c>
      <c r="L6" s="1477">
        <f>SUM(kind_of_control_method_filter)</f>
        <v>0</v>
      </c>
      <c r="N6" s="1490" t="s">
        <v>1491</v>
      </c>
      <c r="O6" s="1474" t="s">
        <v>1492</v>
      </c>
      <c r="R6" s="541" t="s">
        <v>1374</v>
      </c>
      <c r="T6" s="1475" t="s">
        <v>1493</v>
      </c>
      <c r="U6" s="1477" t="s">
        <v>1473</v>
      </c>
      <c r="V6" s="1481">
        <v>5</v>
      </c>
      <c r="W6" s="1482"/>
      <c r="X6" s="1473" t="s">
        <v>169</v>
      </c>
      <c r="Y6" s="1473" t="s">
        <v>1494</v>
      </c>
      <c r="Z6" s="1489"/>
      <c r="AA6" s="1492"/>
      <c r="AH6" s="1474" t="s">
        <v>1495</v>
      </c>
      <c r="AK6" s="1474" t="s">
        <v>1496</v>
      </c>
      <c r="AM6" s="1474" t="s">
        <v>1497</v>
      </c>
      <c r="AP6" s="1485" t="s">
        <v>169</v>
      </c>
      <c r="AQ6" s="1486" t="s">
        <v>169</v>
      </c>
      <c r="AU6" s="1518" t="s">
        <v>1498</v>
      </c>
      <c r="AW6" s="1518" t="s">
        <v>1499</v>
      </c>
      <c r="AX6" s="1518" t="s">
        <v>1499</v>
      </c>
      <c r="BB6" s="1518" t="s">
        <v>1500</v>
      </c>
      <c r="BC6" s="1518" t="s">
        <v>1481</v>
      </c>
      <c r="BE6" s="1518">
        <v>2004</v>
      </c>
      <c r="BF6" s="1518" t="s">
        <v>1501</v>
      </c>
      <c r="BH6" s="1466" t="s">
        <v>1502</v>
      </c>
      <c r="BJ6" s="1466" t="s">
        <v>1503</v>
      </c>
      <c r="BL6" s="1466" t="s">
        <v>1503</v>
      </c>
      <c r="BN6" s="1466" t="s">
        <v>1504</v>
      </c>
      <c r="BQ6" s="1679">
        <v>4213784</v>
      </c>
      <c r="BR6" s="1693" t="s">
        <v>1413</v>
      </c>
      <c r="BS6" s="1828"/>
      <c r="BT6" s="1679">
        <v>64236872</v>
      </c>
      <c r="BU6" s="1466" t="s">
        <v>229</v>
      </c>
      <c r="BV6" s="1468"/>
      <c r="BW6" s="2093">
        <v>4213768</v>
      </c>
      <c r="BX6" s="2091" t="s">
        <v>249</v>
      </c>
      <c r="BZ6" s="1679">
        <v>64237510</v>
      </c>
      <c r="CA6" s="1466" t="s">
        <v>1505</v>
      </c>
    </row>
    <row customHeight="1" ht="11.25">
      <c r="A7" s="1472" t="s">
        <v>1506</v>
      </c>
      <c r="B7" s="1473">
        <v>2005</v>
      </c>
      <c r="E7" s="1474" t="s">
        <v>1507</v>
      </c>
      <c r="F7" s="1491"/>
      <c r="H7" s="1475" t="s">
        <v>1508</v>
      </c>
      <c r="I7" s="1474" t="s">
        <v>92</v>
      </c>
      <c r="J7" s="1474" t="s">
        <v>1509</v>
      </c>
      <c r="N7" s="1494" t="s">
        <v>1510</v>
      </c>
      <c r="O7" s="1474" t="s">
        <v>1511</v>
      </c>
      <c r="U7" s="1477" t="s">
        <v>19</v>
      </c>
      <c r="V7" s="768" t="s">
        <v>92</v>
      </c>
      <c r="W7" s="1482"/>
      <c r="X7" s="1473" t="s">
        <v>175</v>
      </c>
      <c r="Y7" s="1473" t="s">
        <v>1472</v>
      </c>
      <c r="Z7" s="1489"/>
      <c r="AA7" s="1492"/>
      <c r="AH7" s="1474" t="s">
        <v>1512</v>
      </c>
      <c r="AK7" s="1474" t="s">
        <v>1513</v>
      </c>
      <c r="AM7" s="1474" t="s">
        <v>1514</v>
      </c>
      <c r="AP7" s="1485" t="s">
        <v>175</v>
      </c>
      <c r="AQ7" s="1486" t="s">
        <v>175</v>
      </c>
      <c r="AU7" s="1518" t="s">
        <v>1515</v>
      </c>
      <c r="AW7" s="1518" t="s">
        <v>1516</v>
      </c>
      <c r="AX7" s="1518" t="s">
        <v>1516</v>
      </c>
      <c r="AZ7" s="1465" t="s">
        <v>1517</v>
      </c>
      <c r="BB7" s="1518" t="s">
        <v>1518</v>
      </c>
      <c r="BC7" s="1518" t="s">
        <v>1481</v>
      </c>
      <c r="BE7" s="1518">
        <v>2005</v>
      </c>
      <c r="BF7" s="1518" t="s">
        <v>1519</v>
      </c>
      <c r="BH7" s="1466" t="s">
        <v>1043</v>
      </c>
      <c r="BJ7" s="1466" t="s">
        <v>1502</v>
      </c>
      <c r="BL7" s="1466" t="s">
        <v>1502</v>
      </c>
      <c r="BN7" s="1466" t="s">
        <v>1520</v>
      </c>
      <c r="BQ7" s="1679">
        <v>4213781</v>
      </c>
      <c r="BR7" s="1466" t="s">
        <v>1406</v>
      </c>
      <c r="BS7" s="1827"/>
      <c r="BT7" s="1679">
        <v>64236873</v>
      </c>
      <c r="BU7" s="1466" t="s">
        <v>234</v>
      </c>
      <c r="BV7" s="1468"/>
      <c r="BW7" s="2093">
        <v>4213769</v>
      </c>
      <c r="BX7" s="2091" t="s">
        <v>1521</v>
      </c>
      <c r="BZ7" s="1679">
        <v>64237511</v>
      </c>
      <c r="CA7" s="1466" t="s">
        <v>264</v>
      </c>
    </row>
    <row customHeight="1" ht="11.25">
      <c r="A8" s="1472" t="s">
        <v>1522</v>
      </c>
      <c r="B8" s="1473">
        <v>2006</v>
      </c>
      <c r="E8" s="1474" t="s">
        <v>1523</v>
      </c>
      <c r="F8" s="1491"/>
      <c r="H8" s="1475" t="s">
        <v>1524</v>
      </c>
      <c r="I8" s="1474" t="s">
        <v>93</v>
      </c>
      <c r="J8" s="1474" t="s">
        <v>1525</v>
      </c>
      <c r="N8" s="1561" t="s">
        <v>1526</v>
      </c>
      <c r="O8" s="1474" t="s">
        <v>1527</v>
      </c>
      <c r="V8" s="768" t="s">
        <v>93</v>
      </c>
      <c r="W8" s="1482"/>
      <c r="X8" s="1473" t="s">
        <v>181</v>
      </c>
      <c r="Y8" s="1473" t="s">
        <v>1472</v>
      </c>
      <c r="Z8" s="1489"/>
      <c r="AA8" s="1492"/>
      <c r="AK8" s="1474" t="s">
        <v>1528</v>
      </c>
      <c r="AP8" s="1485" t="s">
        <v>181</v>
      </c>
      <c r="AQ8" s="1486" t="s">
        <v>181</v>
      </c>
      <c r="AU8" s="1518" t="s">
        <v>1529</v>
      </c>
      <c r="AW8" s="1518" t="s">
        <v>1530</v>
      </c>
      <c r="AX8" s="1518" t="s">
        <v>1530</v>
      </c>
      <c r="AZ8" s="1518" t="s">
        <v>1531</v>
      </c>
      <c r="BB8" s="1518" t="s">
        <v>1532</v>
      </c>
      <c r="BC8" s="1518" t="s">
        <v>1481</v>
      </c>
      <c r="BE8" s="1518">
        <v>2006</v>
      </c>
      <c r="BF8" s="1518" t="s">
        <v>1533</v>
      </c>
      <c r="BH8" s="1466" t="s">
        <v>1534</v>
      </c>
      <c r="BJ8" s="1466" t="s">
        <v>1535</v>
      </c>
      <c r="BL8" s="1466" t="s">
        <v>1535</v>
      </c>
      <c r="BN8" s="1466" t="s">
        <v>1046</v>
      </c>
      <c r="BQ8" s="1679">
        <v>4213776</v>
      </c>
      <c r="BR8" s="1466" t="s">
        <v>163</v>
      </c>
      <c r="BS8" s="1827"/>
      <c r="BT8" s="1679">
        <v>64236874</v>
      </c>
      <c r="BU8" s="1693" t="s">
        <v>1536</v>
      </c>
      <c r="BV8" s="1468"/>
      <c r="BW8" s="2093">
        <v>4213770</v>
      </c>
      <c r="BX8" s="2094" t="s">
        <v>1537</v>
      </c>
      <c r="BZ8" s="1679">
        <v>64237512</v>
      </c>
      <c r="CA8" s="1466" t="s">
        <v>259</v>
      </c>
    </row>
    <row customHeight="1" ht="11.25">
      <c r="A9" s="1472" t="s">
        <v>1538</v>
      </c>
      <c r="B9" s="1473">
        <v>2007</v>
      </c>
      <c r="E9" s="1474" t="s">
        <v>1539</v>
      </c>
      <c r="F9" s="1491"/>
      <c r="G9" s="1465" t="s">
        <v>1540</v>
      </c>
      <c r="H9" s="1465" t="s">
        <v>1541</v>
      </c>
      <c r="I9" s="1474" t="s">
        <v>109</v>
      </c>
      <c r="O9" s="1474" t="s">
        <v>1542</v>
      </c>
      <c r="V9" s="768" t="s">
        <v>109</v>
      </c>
      <c r="W9" s="1482"/>
      <c r="X9" s="1473" t="s">
        <v>187</v>
      </c>
      <c r="Y9" s="1473" t="s">
        <v>1380</v>
      </c>
      <c r="Z9" s="1489">
        <v>1</v>
      </c>
      <c r="AA9" s="1492"/>
      <c r="AK9" s="1474" t="s">
        <v>1543</v>
      </c>
      <c r="AP9" s="1485" t="s">
        <v>1544</v>
      </c>
      <c r="AQ9" s="1486" t="s">
        <v>1544</v>
      </c>
      <c r="AW9" s="1518" t="s">
        <v>1545</v>
      </c>
      <c r="AX9" s="1518" t="s">
        <v>1545</v>
      </c>
      <c r="AZ9" s="1518" t="s">
        <v>1546</v>
      </c>
      <c r="BB9" s="1518" t="s">
        <v>1547</v>
      </c>
      <c r="BC9" s="1518" t="s">
        <v>1481</v>
      </c>
      <c r="BE9" s="1518">
        <v>2007</v>
      </c>
      <c r="BF9" s="1518" t="s">
        <v>1548</v>
      </c>
      <c r="BH9" s="1466" t="s">
        <v>1035</v>
      </c>
      <c r="BJ9" s="1466" t="s">
        <v>1549</v>
      </c>
      <c r="BL9" s="1466" t="s">
        <v>1549</v>
      </c>
      <c r="BN9" s="1466" t="s">
        <v>1550</v>
      </c>
      <c r="BQ9" s="1679">
        <v>4213777</v>
      </c>
      <c r="BR9" s="1466" t="s">
        <v>169</v>
      </c>
      <c r="BS9" s="1827"/>
      <c r="BT9" s="1679">
        <v>64236875</v>
      </c>
      <c r="BU9" s="1466" t="s">
        <v>239</v>
      </c>
      <c r="BV9" s="1468"/>
      <c r="BW9" s="2088"/>
      <c r="BX9" s="2088"/>
    </row>
    <row customHeight="1" ht="11.25">
      <c r="A10" s="1472" t="s">
        <v>1551</v>
      </c>
      <c r="B10" s="1473">
        <v>2008</v>
      </c>
      <c r="E10" s="1474" t="s">
        <v>1552</v>
      </c>
      <c r="F10" s="1491"/>
      <c r="G10" s="1474" t="s">
        <v>1553</v>
      </c>
      <c r="H10" s="1474" t="s">
        <v>1554</v>
      </c>
      <c r="I10" s="1474" t="s">
        <v>145</v>
      </c>
      <c r="J10" s="1465" t="s">
        <v>1555</v>
      </c>
      <c r="K10" s="1465" t="s">
        <v>1556</v>
      </c>
      <c r="O10" s="1474" t="s">
        <v>1557</v>
      </c>
      <c r="V10" s="769" t="s">
        <v>145</v>
      </c>
      <c r="W10" s="1495"/>
      <c r="X10" s="1495" t="s">
        <v>1558</v>
      </c>
      <c r="Y10" s="1496" t="s">
        <v>1559</v>
      </c>
      <c r="Z10" s="1489"/>
      <c r="AP10" s="1485" t="s">
        <v>1558</v>
      </c>
      <c r="AQ10" s="1486" t="s">
        <v>1558</v>
      </c>
      <c r="AW10" s="1518" t="s">
        <v>1560</v>
      </c>
      <c r="AX10" s="1518" t="s">
        <v>1560</v>
      </c>
      <c r="AZ10" s="1518" t="s">
        <v>1272</v>
      </c>
      <c r="BB10" s="1518" t="s">
        <v>1561</v>
      </c>
      <c r="BC10" s="1518" t="s">
        <v>1481</v>
      </c>
      <c r="BE10" s="1518">
        <v>2008</v>
      </c>
      <c r="BF10" s="1518" t="s">
        <v>1562</v>
      </c>
      <c r="BH10" s="1466" t="s">
        <v>1063</v>
      </c>
      <c r="BJ10" s="1466" t="s">
        <v>1563</v>
      </c>
      <c r="BL10" s="1466" t="s">
        <v>1563</v>
      </c>
      <c r="BN10" s="1466" t="s">
        <v>1564</v>
      </c>
      <c r="BQ10" s="1679">
        <v>4213778</v>
      </c>
      <c r="BR10" s="1466" t="s">
        <v>175</v>
      </c>
      <c r="BS10" s="1827"/>
      <c r="BT10" s="1679">
        <v>64236876</v>
      </c>
      <c r="BU10" s="1466" t="s">
        <v>219</v>
      </c>
      <c r="BV10" s="1468"/>
      <c r="BW10" s="2088"/>
      <c r="BX10" s="2088"/>
    </row>
    <row customHeight="1" ht="11.25">
      <c r="A11" s="1472" t="s">
        <v>1565</v>
      </c>
      <c r="B11" s="1473">
        <v>2009</v>
      </c>
      <c r="E11" s="1474" t="s">
        <v>1566</v>
      </c>
      <c r="F11" s="1491"/>
      <c r="G11" s="1474" t="s">
        <v>1567</v>
      </c>
      <c r="H11" s="1474" t="s">
        <v>1568</v>
      </c>
      <c r="I11" s="1474" t="s">
        <v>146</v>
      </c>
      <c r="J11" s="1475" t="s">
        <v>1569</v>
      </c>
      <c r="K11" s="1497" t="s">
        <v>1570</v>
      </c>
      <c r="O11" s="1475" t="s">
        <v>1571</v>
      </c>
      <c r="V11" s="768" t="s">
        <v>146</v>
      </c>
      <c r="W11" s="673"/>
      <c r="X11" s="1482" t="s">
        <v>1544</v>
      </c>
      <c r="Y11" s="1473" t="s">
        <v>1572</v>
      </c>
      <c r="Z11" s="1489"/>
      <c r="AP11" s="1485" t="s">
        <v>187</v>
      </c>
      <c r="AQ11" s="1487" t="s">
        <v>187</v>
      </c>
      <c r="AW11" s="1518" t="s">
        <v>1573</v>
      </c>
      <c r="AX11" s="1518" t="s">
        <v>1573</v>
      </c>
      <c r="AZ11" s="1518" t="s">
        <v>1574</v>
      </c>
      <c r="BB11" s="1518" t="s">
        <v>1575</v>
      </c>
      <c r="BC11" s="1518" t="s">
        <v>1481</v>
      </c>
      <c r="BE11" s="1518">
        <v>2009</v>
      </c>
      <c r="BF11" s="1518" t="s">
        <v>1025</v>
      </c>
      <c r="BH11" s="1466" t="s">
        <v>1576</v>
      </c>
      <c r="BJ11" s="1466" t="s">
        <v>1035</v>
      </c>
      <c r="BL11" s="1466" t="s">
        <v>1035</v>
      </c>
      <c r="BN11" s="1466" t="s">
        <v>1577</v>
      </c>
      <c r="BQ11" s="1679">
        <v>4213780</v>
      </c>
      <c r="BR11" s="1466" t="s">
        <v>181</v>
      </c>
      <c r="BS11" s="1827"/>
      <c r="BW11" s="2088"/>
      <c r="BX11" s="2088"/>
    </row>
    <row customHeight="1" ht="11.25">
      <c r="A12" s="1472" t="s">
        <v>1578</v>
      </c>
      <c r="B12" s="1473">
        <v>2010</v>
      </c>
      <c r="E12" s="1474" t="s">
        <v>1579</v>
      </c>
      <c r="F12" s="1491"/>
      <c r="G12" s="1474" t="s">
        <v>1568</v>
      </c>
      <c r="I12" s="1474" t="s">
        <v>147</v>
      </c>
      <c r="J12" s="1475" t="s">
        <v>1580</v>
      </c>
      <c r="K12" s="1497" t="s">
        <v>1581</v>
      </c>
      <c r="O12" s="1475" t="s">
        <v>1374</v>
      </c>
      <c r="V12" s="768" t="s">
        <v>147</v>
      </c>
      <c r="W12" s="1487"/>
      <c r="X12" s="1482" t="s">
        <v>1582</v>
      </c>
      <c r="Y12" s="1473" t="s">
        <v>1380</v>
      </c>
      <c r="AP12" s="1485"/>
      <c r="AW12" s="1518" t="s">
        <v>146</v>
      </c>
      <c r="AX12" s="1518" t="s">
        <v>146</v>
      </c>
      <c r="AZ12" s="1518" t="s">
        <v>1583</v>
      </c>
      <c r="BB12" s="1518" t="s">
        <v>1584</v>
      </c>
      <c r="BC12" s="1518" t="s">
        <v>1481</v>
      </c>
      <c r="BE12" s="1518">
        <v>2010</v>
      </c>
      <c r="BF12" s="1518" t="s">
        <v>1585</v>
      </c>
      <c r="BH12" s="1466" t="s">
        <v>1586</v>
      </c>
      <c r="BJ12" s="1466" t="s">
        <v>1587</v>
      </c>
      <c r="BL12" s="1466" t="s">
        <v>1587</v>
      </c>
      <c r="BN12" s="1466" t="s">
        <v>1588</v>
      </c>
      <c r="BQ12" s="1679">
        <v>4213779</v>
      </c>
      <c r="BR12" s="1466" t="s">
        <v>1544</v>
      </c>
      <c r="BS12" s="1827"/>
      <c r="BT12" s="1468"/>
      <c r="BU12" s="1468"/>
      <c r="BV12" s="1468"/>
      <c r="BW12" s="2088"/>
      <c r="BX12" s="2088"/>
    </row>
    <row customHeight="1" ht="11.25">
      <c r="A13" s="1472" t="s">
        <v>1589</v>
      </c>
      <c r="B13" s="1473">
        <v>2011</v>
      </c>
      <c r="E13" s="1474" t="s">
        <v>1590</v>
      </c>
      <c r="F13" s="1491"/>
      <c r="I13" s="1474" t="s">
        <v>148</v>
      </c>
      <c r="K13" s="1497" t="s">
        <v>1543</v>
      </c>
      <c r="V13" s="768" t="s">
        <v>148</v>
      </c>
      <c r="W13" s="1487"/>
      <c r="X13" s="1487"/>
      <c r="Y13" s="1487"/>
      <c r="AW13" s="1518" t="s">
        <v>147</v>
      </c>
      <c r="AX13" s="1518" t="s">
        <v>147</v>
      </c>
      <c r="BB13" s="1518" t="s">
        <v>1591</v>
      </c>
      <c r="BC13" s="1518" t="s">
        <v>1592</v>
      </c>
      <c r="BE13" s="1518">
        <v>2011</v>
      </c>
      <c r="BF13" s="1518" t="s">
        <v>1049</v>
      </c>
      <c r="BH13" s="1466" t="s">
        <v>1593</v>
      </c>
      <c r="BJ13" s="1466" t="s">
        <v>1576</v>
      </c>
      <c r="BL13" s="1466" t="s">
        <v>1576</v>
      </c>
      <c r="BN13" s="1466" t="s">
        <v>1594</v>
      </c>
      <c r="BQ13" s="1679">
        <v>4213783</v>
      </c>
      <c r="BR13" s="1466" t="s">
        <v>1558</v>
      </c>
      <c r="BS13" s="1827"/>
      <c r="BT13" s="1468"/>
      <c r="BU13" s="1468"/>
      <c r="BV13" s="1468"/>
      <c r="BW13" s="2092"/>
      <c r="BX13" s="2088"/>
    </row>
    <row customHeight="1" ht="11.25">
      <c r="A14" s="1472" t="s">
        <v>1595</v>
      </c>
      <c r="B14" s="1473">
        <v>2012</v>
      </c>
      <c r="I14" s="1474" t="s">
        <v>149</v>
      </c>
      <c r="J14" s="1465" t="s">
        <v>1596</v>
      </c>
      <c r="N14" s="1465" t="s">
        <v>1597</v>
      </c>
      <c r="V14" s="1481">
        <v>13</v>
      </c>
      <c r="W14" s="1482"/>
      <c r="X14" s="1482" t="s">
        <v>1413</v>
      </c>
      <c r="Y14" s="1473" t="s">
        <v>1380</v>
      </c>
      <c r="AW14" s="1518" t="s">
        <v>148</v>
      </c>
      <c r="AX14" s="1518" t="s">
        <v>148</v>
      </c>
      <c r="AZ14" s="1465" t="s">
        <v>1598</v>
      </c>
      <c r="BB14" s="1518" t="s">
        <v>1599</v>
      </c>
      <c r="BC14" s="1518" t="s">
        <v>1592</v>
      </c>
      <c r="BE14" s="1518">
        <v>2012</v>
      </c>
      <c r="BH14" s="1466" t="s">
        <v>1520</v>
      </c>
      <c r="BJ14" s="1615" t="s">
        <v>1600</v>
      </c>
      <c r="BL14" s="1615" t="s">
        <v>1600</v>
      </c>
      <c r="BN14" s="1466" t="s">
        <v>1601</v>
      </c>
      <c r="BQ14" s="1679">
        <v>4213782</v>
      </c>
      <c r="BR14" s="1466" t="s">
        <v>187</v>
      </c>
      <c r="BS14" s="1827"/>
      <c r="BT14" s="1468"/>
      <c r="BU14" s="1468"/>
      <c r="BV14" s="1468"/>
      <c r="BW14" s="2092"/>
      <c r="BX14" s="2088"/>
    </row>
    <row customHeight="1" ht="19.5">
      <c r="A15" s="1472" t="s">
        <v>1602</v>
      </c>
      <c r="B15" s="1473">
        <v>2013</v>
      </c>
      <c r="E15" s="2096" t="s">
        <v>1603</v>
      </c>
      <c r="G15" s="1465" t="s">
        <v>1604</v>
      </c>
      <c r="H15" s="1465" t="s">
        <v>1605</v>
      </c>
      <c r="I15" s="1476" t="s">
        <v>150</v>
      </c>
      <c r="J15" s="1487" t="s">
        <v>578</v>
      </c>
      <c r="N15" s="1556" t="s">
        <v>1606</v>
      </c>
      <c r="X15" s="1485"/>
      <c r="AW15" s="1518" t="s">
        <v>149</v>
      </c>
      <c r="AX15" s="1518" t="s">
        <v>149</v>
      </c>
      <c r="AZ15" s="1518" t="s">
        <v>1531</v>
      </c>
      <c r="BB15" s="1518" t="s">
        <v>1607</v>
      </c>
      <c r="BC15" s="1518" t="s">
        <v>1592</v>
      </c>
      <c r="BE15" s="1518">
        <v>2013</v>
      </c>
      <c r="BH15" s="1466" t="s">
        <v>1046</v>
      </c>
      <c r="BJ15" s="1615" t="s">
        <v>1608</v>
      </c>
      <c r="BL15" s="1615" t="s">
        <v>1608</v>
      </c>
      <c r="BN15" s="1466" t="s">
        <v>1609</v>
      </c>
      <c r="BR15" s="1468"/>
      <c r="BS15" s="1829"/>
      <c r="BT15" s="1468"/>
      <c r="BU15" s="1468"/>
      <c r="BV15" s="1468"/>
      <c r="BW15" s="2092"/>
      <c r="BX15" s="2088"/>
    </row>
    <row customHeight="1" ht="21">
      <c r="A16" s="2268" t="s">
        <v>1610</v>
      </c>
      <c r="B16" s="1473">
        <v>2014</v>
      </c>
      <c r="E16" s="2097" t="s">
        <v>1611</v>
      </c>
      <c r="G16" s="1474" t="s">
        <v>1612</v>
      </c>
      <c r="H16" s="1474" t="s">
        <v>1613</v>
      </c>
      <c r="I16" s="1476" t="s">
        <v>1069</v>
      </c>
      <c r="J16" s="1487" t="s">
        <v>551</v>
      </c>
      <c r="N16" s="1556" t="s">
        <v>1614</v>
      </c>
      <c r="AW16" s="1518" t="s">
        <v>150</v>
      </c>
      <c r="AX16" s="1518" t="s">
        <v>150</v>
      </c>
      <c r="AZ16" s="1518" t="s">
        <v>1546</v>
      </c>
      <c r="BB16" s="1518" t="s">
        <v>1615</v>
      </c>
      <c r="BC16" s="1518" t="s">
        <v>1592</v>
      </c>
      <c r="BE16" s="1518">
        <v>2014</v>
      </c>
      <c r="BH16" s="1466" t="s">
        <v>1550</v>
      </c>
      <c r="BJ16" s="1615" t="s">
        <v>1616</v>
      </c>
      <c r="BL16" s="1615" t="s">
        <v>1616</v>
      </c>
      <c r="BN16" s="1466" t="s">
        <v>1617</v>
      </c>
      <c r="BR16" s="1468"/>
      <c r="BS16" s="1829"/>
      <c r="BT16" s="1468"/>
      <c r="BU16" s="1468"/>
      <c r="BV16" s="1468"/>
      <c r="BW16" s="2092"/>
      <c r="BX16" s="2088"/>
    </row>
    <row customHeight="1" ht="21">
      <c r="A17" s="1472" t="s">
        <v>1618</v>
      </c>
      <c r="B17" s="1473">
        <v>2015</v>
      </c>
      <c r="G17" s="1474" t="s">
        <v>1568</v>
      </c>
      <c r="H17" s="1474" t="s">
        <v>1568</v>
      </c>
      <c r="I17" s="1474" t="s">
        <v>1073</v>
      </c>
      <c r="N17" s="1556" t="s">
        <v>1619</v>
      </c>
      <c r="X17" s="1485"/>
      <c r="AW17" s="1518" t="s">
        <v>1069</v>
      </c>
      <c r="AX17" s="1518" t="s">
        <v>1069</v>
      </c>
      <c r="AZ17" s="1518" t="s">
        <v>67</v>
      </c>
      <c r="BB17" s="1518" t="s">
        <v>1620</v>
      </c>
      <c r="BC17" s="1518" t="s">
        <v>1481</v>
      </c>
      <c r="BE17" s="1518">
        <v>2015</v>
      </c>
      <c r="BH17" s="1466" t="s">
        <v>1564</v>
      </c>
      <c r="BJ17" s="1615" t="s">
        <v>1621</v>
      </c>
      <c r="BL17" s="1615" t="s">
        <v>1621</v>
      </c>
      <c r="BN17" s="1466" t="s">
        <v>1622</v>
      </c>
      <c r="BR17" s="1465" t="s">
        <v>1423</v>
      </c>
      <c r="BS17" s="1826"/>
      <c r="BU17" s="1465" t="s">
        <v>1623</v>
      </c>
      <c r="BV17" s="1468"/>
      <c r="BW17" s="2088"/>
      <c r="BX17" s="2090" t="s">
        <v>1624</v>
      </c>
      <c r="CA17" s="1465" t="s">
        <v>1625</v>
      </c>
      <c r="CD17" s="1465" t="s">
        <v>1626</v>
      </c>
    </row>
    <row customHeight="1" ht="21">
      <c r="A18" s="1472" t="s">
        <v>1627</v>
      </c>
      <c r="B18" s="1473">
        <v>2016</v>
      </c>
      <c r="E18" s="2403" t="s">
        <v>1628</v>
      </c>
      <c r="I18" s="1474" t="s">
        <v>1076</v>
      </c>
      <c r="N18" s="1556" t="s">
        <v>1629</v>
      </c>
      <c r="X18" s="1485"/>
      <c r="AW18" s="1518" t="s">
        <v>1073</v>
      </c>
      <c r="AX18" s="1518" t="s">
        <v>1073</v>
      </c>
      <c r="BB18" s="1518" t="s">
        <v>1630</v>
      </c>
      <c r="BC18" s="1518" t="s">
        <v>1481</v>
      </c>
      <c r="BE18" s="1518">
        <v>2016</v>
      </c>
      <c r="BH18" s="1466" t="s">
        <v>1577</v>
      </c>
      <c r="BJ18" s="1615" t="s">
        <v>1631</v>
      </c>
      <c r="BL18" s="1615" t="s">
        <v>1631</v>
      </c>
      <c r="BN18" s="1466" t="s">
        <v>1632</v>
      </c>
      <c r="BQ18" s="1830" t="s">
        <v>1453</v>
      </c>
      <c r="BR18" s="1557" t="s">
        <v>1454</v>
      </c>
      <c r="BS18" s="672"/>
      <c r="BT18" s="1830" t="s">
        <v>1633</v>
      </c>
      <c r="BU18" s="1557" t="s">
        <v>1634</v>
      </c>
      <c r="BV18" s="1468"/>
      <c r="BW18" s="2095" t="s">
        <v>1635</v>
      </c>
      <c r="BX18" s="2089" t="s">
        <v>1636</v>
      </c>
      <c r="BZ18" s="1830" t="s">
        <v>1637</v>
      </c>
      <c r="CA18" s="1557" t="s">
        <v>1638</v>
      </c>
      <c r="CC18" s="1830" t="s">
        <v>1639</v>
      </c>
      <c r="CD18" s="1557" t="s">
        <v>1640</v>
      </c>
    </row>
    <row customHeight="1" ht="21">
      <c r="A19" s="2268" t="s">
        <v>1641</v>
      </c>
      <c r="B19" s="1473">
        <v>2017</v>
      </c>
      <c r="E19" s="1472" t="s">
        <v>162</v>
      </c>
      <c r="I19" s="1474" t="s">
        <v>1078</v>
      </c>
      <c r="N19" s="1556" t="s">
        <v>1642</v>
      </c>
      <c r="X19" s="1485"/>
      <c r="AW19" s="1518" t="s">
        <v>1076</v>
      </c>
      <c r="AX19" s="1518" t="s">
        <v>1076</v>
      </c>
      <c r="AZ19" s="1465" t="s">
        <v>1643</v>
      </c>
      <c r="BB19" s="1518" t="s">
        <v>1644</v>
      </c>
      <c r="BC19" s="1518" t="s">
        <v>1481</v>
      </c>
      <c r="BE19" s="1518">
        <v>2017</v>
      </c>
      <c r="BH19" s="1466" t="s">
        <v>1645</v>
      </c>
      <c r="BJ19" s="1615" t="s">
        <v>1646</v>
      </c>
      <c r="BL19" s="1615" t="s">
        <v>1646</v>
      </c>
      <c r="BQ19" s="1679">
        <v>4190064</v>
      </c>
      <c r="BR19" s="1466" t="s">
        <v>1647</v>
      </c>
      <c r="BS19" s="1827"/>
      <c r="BT19" s="1679">
        <v>4189671</v>
      </c>
      <c r="BU19" s="1466" t="s">
        <v>1648</v>
      </c>
      <c r="BV19" s="1468"/>
      <c r="BW19" s="2093">
        <v>4189706</v>
      </c>
      <c r="BX19" s="2091" t="s">
        <v>1649</v>
      </c>
      <c r="BZ19" s="1679">
        <v>4189714</v>
      </c>
      <c r="CA19" s="1466" t="s">
        <v>1650</v>
      </c>
      <c r="CC19" s="1679">
        <v>4189708</v>
      </c>
      <c r="CD19" s="1466" t="s">
        <v>1651</v>
      </c>
    </row>
    <row customHeight="1" ht="21">
      <c r="A20" s="1472" t="s">
        <v>1652</v>
      </c>
      <c r="B20" s="1473">
        <v>2018</v>
      </c>
      <c r="E20" s="1472" t="s">
        <v>1413</v>
      </c>
      <c r="I20" s="1474" t="s">
        <v>1080</v>
      </c>
      <c r="N20" s="1556" t="s">
        <v>1653</v>
      </c>
      <c r="AW20" s="1518" t="s">
        <v>1078</v>
      </c>
      <c r="AX20" s="1518" t="s">
        <v>1078</v>
      </c>
      <c r="AZ20" s="1518" t="s">
        <v>1654</v>
      </c>
      <c r="BB20" s="1518" t="s">
        <v>1655</v>
      </c>
      <c r="BC20" s="1518" t="s">
        <v>1592</v>
      </c>
      <c r="BE20" s="1518">
        <v>2018</v>
      </c>
      <c r="BH20" s="1466" t="s">
        <v>1588</v>
      </c>
      <c r="BJ20" s="1466" t="s">
        <v>1520</v>
      </c>
      <c r="BL20" s="1466" t="s">
        <v>1520</v>
      </c>
      <c r="BQ20" s="1679">
        <v>4190065</v>
      </c>
      <c r="BR20" s="1466" t="s">
        <v>1656</v>
      </c>
      <c r="BS20" s="1827"/>
      <c r="BT20" s="1679">
        <v>4189672</v>
      </c>
      <c r="BU20" s="1466" t="s">
        <v>1657</v>
      </c>
      <c r="BV20" s="1468"/>
      <c r="BW20" s="2093">
        <v>4189705</v>
      </c>
      <c r="BX20" s="2091" t="s">
        <v>1658</v>
      </c>
      <c r="BZ20" s="1679">
        <v>4189713</v>
      </c>
      <c r="CA20" s="1466" t="s">
        <v>1658</v>
      </c>
      <c r="CC20" s="1679">
        <v>4189709</v>
      </c>
      <c r="CD20" s="1466" t="s">
        <v>1659</v>
      </c>
    </row>
    <row customHeight="1" ht="21">
      <c r="A21" s="1472" t="s">
        <v>1660</v>
      </c>
      <c r="B21" s="1473">
        <v>2019</v>
      </c>
      <c r="I21" s="1474" t="s">
        <v>1082</v>
      </c>
      <c r="N21" s="1556" t="s">
        <v>1661</v>
      </c>
      <c r="AW21" s="1518" t="s">
        <v>1080</v>
      </c>
      <c r="AX21" s="1518" t="s">
        <v>1080</v>
      </c>
      <c r="AZ21" s="1518" t="s">
        <v>1662</v>
      </c>
      <c r="BB21" s="1518" t="s">
        <v>1663</v>
      </c>
      <c r="BC21" s="1518" t="s">
        <v>1481</v>
      </c>
      <c r="BE21" s="1518">
        <v>2019</v>
      </c>
      <c r="BH21" s="1466" t="s">
        <v>1594</v>
      </c>
      <c r="BJ21" s="1466" t="s">
        <v>1046</v>
      </c>
      <c r="BL21" s="1466" t="s">
        <v>1046</v>
      </c>
      <c r="BQ21" s="1679">
        <v>4190066</v>
      </c>
      <c r="BR21" s="1466" t="s">
        <v>1664</v>
      </c>
      <c r="BS21" s="1827"/>
      <c r="BT21" s="1679">
        <v>4189673</v>
      </c>
      <c r="BU21" s="1466" t="s">
        <v>1665</v>
      </c>
      <c r="BV21" s="1468"/>
      <c r="BW21" s="2093">
        <v>4189707</v>
      </c>
      <c r="BX21" s="2091" t="s">
        <v>1666</v>
      </c>
      <c r="BZ21" s="1679">
        <v>4189712</v>
      </c>
      <c r="CA21" s="1466" t="s">
        <v>1667</v>
      </c>
      <c r="CC21" s="1679">
        <v>4189710</v>
      </c>
      <c r="CD21" s="1466" t="s">
        <v>1668</v>
      </c>
    </row>
    <row customHeight="1" ht="21">
      <c r="A22" s="1472" t="s">
        <v>1669</v>
      </c>
      <c r="B22" s="1473">
        <v>2020</v>
      </c>
      <c r="N22" s="1556" t="s">
        <v>1670</v>
      </c>
      <c r="AW22" s="1518" t="s">
        <v>1082</v>
      </c>
      <c r="AX22" s="1518" t="s">
        <v>1082</v>
      </c>
      <c r="AZ22" s="1518" t="s">
        <v>1671</v>
      </c>
      <c r="BB22" s="1518" t="s">
        <v>1672</v>
      </c>
      <c r="BC22" s="1518" t="s">
        <v>1481</v>
      </c>
      <c r="BE22" s="1518">
        <v>2020</v>
      </c>
      <c r="BH22" s="1466" t="s">
        <v>1601</v>
      </c>
      <c r="BJ22" s="1466" t="s">
        <v>1550</v>
      </c>
      <c r="BL22" s="1466" t="s">
        <v>1550</v>
      </c>
      <c r="BQ22" s="1679">
        <v>4190067</v>
      </c>
      <c r="BR22" s="1466" t="s">
        <v>1673</v>
      </c>
      <c r="BS22" s="1827"/>
      <c r="BT22" s="1679">
        <v>4189674</v>
      </c>
      <c r="BU22" s="1466" t="s">
        <v>1674</v>
      </c>
      <c r="BV22" s="1468"/>
      <c r="BW22" s="1468"/>
      <c r="CC22" s="1679">
        <v>4189711</v>
      </c>
      <c r="CD22" s="1466" t="s">
        <v>288</v>
      </c>
    </row>
    <row customHeight="1" ht="21">
      <c r="A23" s="1472" t="s">
        <v>1675</v>
      </c>
      <c r="B23" s="1473">
        <v>2021</v>
      </c>
      <c r="AW23" s="1518" t="s">
        <v>1084</v>
      </c>
      <c r="AX23" s="1518" t="s">
        <v>1084</v>
      </c>
      <c r="AZ23" s="1518" t="s">
        <v>1676</v>
      </c>
      <c r="BB23" s="1518" t="s">
        <v>1677</v>
      </c>
      <c r="BC23" s="1518" t="s">
        <v>1391</v>
      </c>
      <c r="BE23" s="1518">
        <v>2021</v>
      </c>
      <c r="BH23" s="1466" t="s">
        <v>1609</v>
      </c>
      <c r="BJ23" s="1466" t="s">
        <v>1564</v>
      </c>
      <c r="BL23" s="1466" t="s">
        <v>1564</v>
      </c>
      <c r="BQ23" s="1679">
        <v>4190068</v>
      </c>
      <c r="BR23" s="1466" t="s">
        <v>1678</v>
      </c>
      <c r="BS23" s="1827"/>
      <c r="BT23" s="1679">
        <v>4189675</v>
      </c>
      <c r="BU23" s="1466" t="s">
        <v>1679</v>
      </c>
      <c r="BV23" s="1468"/>
      <c r="BW23" s="1468"/>
      <c r="CC23" s="1679">
        <v>5110778</v>
      </c>
      <c r="CD23" s="1466" t="s">
        <v>1680</v>
      </c>
    </row>
    <row customHeight="1" ht="21">
      <c r="A24" s="1472" t="s">
        <v>1681</v>
      </c>
      <c r="B24" s="1473">
        <v>2022</v>
      </c>
      <c r="AW24" s="1518" t="s">
        <v>1086</v>
      </c>
      <c r="AX24" s="1518" t="s">
        <v>1086</v>
      </c>
      <c r="AZ24" s="1518" t="s">
        <v>1682</v>
      </c>
      <c r="BB24" s="1518" t="s">
        <v>1683</v>
      </c>
      <c r="BC24" s="1518" t="s">
        <v>1684</v>
      </c>
      <c r="BE24" s="1518">
        <v>2022</v>
      </c>
      <c r="BH24" s="1466" t="s">
        <v>1617</v>
      </c>
      <c r="BJ24" s="1466" t="s">
        <v>1577</v>
      </c>
      <c r="BL24" s="1466" t="s">
        <v>1577</v>
      </c>
      <c r="BQ24" s="1679">
        <v>4190069</v>
      </c>
      <c r="BR24" s="1466" t="s">
        <v>1685</v>
      </c>
      <c r="BS24" s="1827"/>
      <c r="BT24" s="1679">
        <v>4189676</v>
      </c>
      <c r="BU24" s="1466" t="s">
        <v>1686</v>
      </c>
      <c r="BV24" s="1468"/>
      <c r="BW24" s="1468"/>
      <c r="CC24" s="1679">
        <v>25575374</v>
      </c>
      <c r="CD24" s="1466" t="s">
        <v>1687</v>
      </c>
    </row>
    <row customHeight="1" ht="11.25">
      <c r="A25" s="1472" t="s">
        <v>1688</v>
      </c>
      <c r="B25" s="1473">
        <v>2023</v>
      </c>
      <c r="AW25" s="1518" t="s">
        <v>1088</v>
      </c>
      <c r="AX25" s="1518" t="s">
        <v>1088</v>
      </c>
      <c r="AZ25" s="1518" t="s">
        <v>1689</v>
      </c>
      <c r="BB25" s="1518" t="s">
        <v>1690</v>
      </c>
      <c r="BC25" s="1518" t="s">
        <v>1684</v>
      </c>
      <c r="BE25" s="1518">
        <v>2023</v>
      </c>
      <c r="BH25" s="1466" t="s">
        <v>1622</v>
      </c>
      <c r="BJ25" s="1466" t="s">
        <v>1645</v>
      </c>
      <c r="BL25" s="1466" t="s">
        <v>1645</v>
      </c>
      <c r="BQ25" s="1679">
        <v>4190070</v>
      </c>
      <c r="BR25" s="1466" t="s">
        <v>1691</v>
      </c>
      <c r="BS25" s="1827"/>
      <c r="BT25" s="1679">
        <v>4189677</v>
      </c>
      <c r="BU25" s="1466" t="s">
        <v>1692</v>
      </c>
      <c r="BV25" s="1468"/>
      <c r="BW25" s="1468"/>
    </row>
    <row customHeight="1" ht="11.25">
      <c r="A26" s="1472" t="s">
        <v>1693</v>
      </c>
      <c r="B26" s="1473">
        <v>2024</v>
      </c>
      <c r="J26" s="2129" t="s">
        <v>1694</v>
      </c>
      <c r="AX26" s="1518" t="s">
        <v>1090</v>
      </c>
      <c r="AZ26" s="1518" t="s">
        <v>1571</v>
      </c>
      <c r="BB26" s="1518" t="s">
        <v>1695</v>
      </c>
      <c r="BC26" s="1518" t="s">
        <v>1684</v>
      </c>
      <c r="BE26" s="1518">
        <v>2024</v>
      </c>
      <c r="BH26" s="1466" t="s">
        <v>1632</v>
      </c>
      <c r="BJ26" s="1466" t="s">
        <v>1588</v>
      </c>
      <c r="BL26" s="1466" t="s">
        <v>1588</v>
      </c>
      <c r="BQ26" s="1679">
        <v>4190071</v>
      </c>
      <c r="BR26" s="1466" t="s">
        <v>1696</v>
      </c>
      <c r="BS26" s="1827"/>
      <c r="BV26" s="1468"/>
      <c r="BW26" s="1468"/>
    </row>
    <row customHeight="1" ht="11.25">
      <c r="A27" s="1472" t="s">
        <v>1697</v>
      </c>
      <c r="B27" s="1473">
        <v>2025</v>
      </c>
      <c r="J27" s="574" t="s">
        <v>684</v>
      </c>
      <c r="AX27" s="1518" t="s">
        <v>1092</v>
      </c>
      <c r="BB27" s="1518" t="s">
        <v>1698</v>
      </c>
      <c r="BC27" s="1518" t="s">
        <v>1684</v>
      </c>
      <c r="BE27" s="1518">
        <v>2025</v>
      </c>
      <c r="BH27" s="1468" t="s">
        <v>22</v>
      </c>
      <c r="BJ27" s="1466" t="s">
        <v>1594</v>
      </c>
      <c r="BL27" s="1466" t="s">
        <v>1594</v>
      </c>
      <c r="BN27" s="1468" t="s">
        <v>22</v>
      </c>
      <c r="BQ27" s="1679">
        <v>4190072</v>
      </c>
      <c r="BR27" s="1466" t="s">
        <v>1699</v>
      </c>
      <c r="BS27" s="1827"/>
      <c r="BV27" s="1468"/>
      <c r="BW27" s="1468"/>
    </row>
    <row customHeight="1" ht="11.25">
      <c r="A28" s="1472" t="s">
        <v>1700</v>
      </c>
      <c r="D28" s="1499"/>
      <c r="E28" s="1500"/>
      <c r="F28" s="1500"/>
      <c r="H28" s="1501" t="s">
        <v>1701</v>
      </c>
      <c r="AX28" s="1518" t="s">
        <v>1094</v>
      </c>
      <c r="AZ28" s="1465" t="s">
        <v>1702</v>
      </c>
      <c r="BB28" s="1518" t="s">
        <v>1703</v>
      </c>
      <c r="BC28" s="1518" t="s">
        <v>1704</v>
      </c>
      <c r="BE28" s="1518">
        <v>2026</v>
      </c>
      <c r="BH28" s="1468" t="s">
        <v>22</v>
      </c>
      <c r="BJ28" s="1466" t="s">
        <v>1601</v>
      </c>
      <c r="BL28" s="1466" t="s">
        <v>1601</v>
      </c>
      <c r="BN28" s="1468" t="s">
        <v>22</v>
      </c>
      <c r="BQ28" s="1679">
        <v>4190073</v>
      </c>
      <c r="BR28" s="1466" t="s">
        <v>1705</v>
      </c>
      <c r="BS28" s="1827"/>
      <c r="BV28" s="1468"/>
      <c r="BW28" s="1468"/>
    </row>
    <row customHeight="1" ht="11.25">
      <c r="A29" s="1472" t="s">
        <v>1706</v>
      </c>
      <c r="D29" s="1502" t="s">
        <v>1707</v>
      </c>
      <c r="E29" s="1503" t="str">
        <f>IF(TEMPLATE_GROUP="","",INDEX(StartDateList,MATCH(TEMPLATE_GROUP,CodeTemplateList,0),1))</f>
        <v>01.01.2025</v>
      </c>
      <c r="F29" s="1503" t="str">
        <f>IF(TEMPLATE_GROUP="","",INDEX(EndDateList,MATCH(TEMPLATE_GROUP,CodeTemplateList,0),1))</f>
        <v>31.12.2025</v>
      </c>
      <c r="H29" s="1504" t="s">
        <v>1708</v>
      </c>
      <c r="AX29" s="1518" t="s">
        <v>1096</v>
      </c>
      <c r="AZ29" s="1518" t="s">
        <v>1375</v>
      </c>
      <c r="BB29" s="1518" t="s">
        <v>1571</v>
      </c>
      <c r="BC29" s="1489"/>
      <c r="BE29" s="1518">
        <v>2027</v>
      </c>
      <c r="BJ29" s="1466" t="s">
        <v>1609</v>
      </c>
      <c r="BL29" s="1466" t="s">
        <v>1609</v>
      </c>
    </row>
    <row customHeight="1" ht="11.25">
      <c r="A30" s="1472" t="s">
        <v>1709</v>
      </c>
      <c r="D30" s="1505"/>
      <c r="E30" s="1506"/>
      <c r="F30" s="1506"/>
      <c r="AX30" s="1518" t="s">
        <v>1098</v>
      </c>
      <c r="AZ30" s="1518" t="s">
        <v>1402</v>
      </c>
      <c r="BE30" s="1518">
        <v>2028</v>
      </c>
      <c r="BJ30" s="1466" t="s">
        <v>1710</v>
      </c>
      <c r="BL30" s="1466" t="s">
        <v>1710</v>
      </c>
    </row>
    <row customHeight="1" ht="12.75">
      <c r="A31" s="1472" t="s">
        <v>1711</v>
      </c>
      <c r="D31" s="1499"/>
      <c r="E31" s="1500"/>
      <c r="F31" s="1500"/>
      <c r="H31" s="1507"/>
      <c r="AX31" s="1518" t="s">
        <v>1100</v>
      </c>
      <c r="AZ31" s="1518" t="s">
        <v>1712</v>
      </c>
      <c r="BE31" s="1518">
        <v>2029</v>
      </c>
      <c r="BJ31" s="1466" t="s">
        <v>1713</v>
      </c>
      <c r="BL31" s="1466" t="s">
        <v>1713</v>
      </c>
    </row>
    <row customHeight="1" ht="11.25">
      <c r="A32" s="1472" t="s">
        <v>1714</v>
      </c>
      <c r="D32" s="1502" t="s">
        <v>1715</v>
      </c>
      <c r="E32" s="1503" t="str">
        <f>IF(TEMPLATE_GROUP="","",INDEX(StartDateList,MATCH(TEMPLATE_GROUP,CodeTemplateList,0),1))</f>
        <v>01.01.2025</v>
      </c>
      <c r="F32" s="1503" t="str">
        <f>IF(TEMPLATE_GROUP="","",INDEX(EndDateList,MATCH(TEMPLATE_GROUP,CodeTemplateList,0),1))</f>
        <v>31.12.2025</v>
      </c>
      <c r="H32" s="1508" t="s">
        <v>1716</v>
      </c>
      <c r="O32" s="1472" t="s">
        <v>1373</v>
      </c>
      <c r="AX32" s="1518" t="s">
        <v>1102</v>
      </c>
      <c r="AZ32" s="1518" t="s">
        <v>1469</v>
      </c>
      <c r="BE32" s="1518">
        <v>2030</v>
      </c>
      <c r="BJ32" s="1466" t="s">
        <v>1617</v>
      </c>
      <c r="BL32" s="1466" t="s">
        <v>1617</v>
      </c>
    </row>
    <row customHeight="1" ht="11.25">
      <c r="A33" s="1472" t="s">
        <v>1717</v>
      </c>
      <c r="O33" s="1472" t="s">
        <v>1399</v>
      </c>
      <c r="AX33" s="1518" t="s">
        <v>1104</v>
      </c>
      <c r="AZ33" s="1518" t="s">
        <v>1374</v>
      </c>
      <c r="BE33" s="1518">
        <v>2031</v>
      </c>
      <c r="BJ33" s="1466" t="s">
        <v>1622</v>
      </c>
      <c r="BL33" s="1466" t="s">
        <v>1622</v>
      </c>
    </row>
    <row customHeight="1" ht="11.25">
      <c r="A34" s="1472" t="s">
        <v>1718</v>
      </c>
      <c r="O34" s="1472" t="s">
        <v>1434</v>
      </c>
      <c r="AX34" s="1518" t="s">
        <v>1106</v>
      </c>
      <c r="BE34" s="1518">
        <v>2032</v>
      </c>
      <c r="BJ34" s="1466" t="s">
        <v>1632</v>
      </c>
      <c r="BL34" s="1466" t="s">
        <v>1632</v>
      </c>
    </row>
    <row customHeight="1" ht="11.25">
      <c r="A35" s="1472" t="s">
        <v>1719</v>
      </c>
      <c r="O35" s="1472" t="s">
        <v>1467</v>
      </c>
      <c r="AX35" s="1518" t="s">
        <v>1108</v>
      </c>
      <c r="AZ35" s="1465" t="s">
        <v>1720</v>
      </c>
      <c r="BE35" s="1518">
        <v>2033</v>
      </c>
      <c r="BL35" s="1466" t="s">
        <v>1721</v>
      </c>
    </row>
    <row customHeight="1" ht="11.25">
      <c r="A36" s="2268" t="s">
        <v>1722</v>
      </c>
      <c r="D36" s="1509" t="s">
        <v>1723</v>
      </c>
      <c r="E36" s="1510" t="s">
        <v>803</v>
      </c>
      <c r="F36" s="1511" t="str">
        <f>INDEX(E37:E41,MATCH(TEMPLATE_SPHERE,F37:F41,0))</f>
        <v>теплоснабжения</v>
      </c>
      <c r="G36" s="1511" t="str">
        <f>INDEX(G37:G41,MATCH(TEMPLATE_SPHERE,F37:F41,0))</f>
        <v>теплоснабжение</v>
      </c>
      <c r="O36" s="1472" t="s">
        <v>1492</v>
      </c>
      <c r="AX36" s="1518" t="s">
        <v>1110</v>
      </c>
      <c r="AZ36" s="1518" t="s">
        <v>1374</v>
      </c>
      <c r="BE36" s="1518">
        <v>2034</v>
      </c>
      <c r="BL36" s="1466" t="s">
        <v>1724</v>
      </c>
    </row>
    <row customHeight="1" ht="11.25">
      <c r="A37" s="1472" t="s">
        <v>1725</v>
      </c>
      <c r="E37" s="805" t="s">
        <v>1726</v>
      </c>
      <c r="F37" s="1512" t="s">
        <v>803</v>
      </c>
      <c r="G37" s="805" t="s">
        <v>1727</v>
      </c>
      <c r="O37" s="1472" t="s">
        <v>1511</v>
      </c>
      <c r="AX37" s="1518" t="s">
        <v>1112</v>
      </c>
      <c r="AZ37" s="1518" t="s">
        <v>1401</v>
      </c>
      <c r="BE37" s="1518">
        <v>2035</v>
      </c>
    </row>
    <row customHeight="1" ht="11.25">
      <c r="A38" s="1472" t="s">
        <v>1728</v>
      </c>
      <c r="E38" s="805" t="s">
        <v>1729</v>
      </c>
      <c r="F38" s="1513" t="s">
        <v>849</v>
      </c>
      <c r="G38" s="805" t="s">
        <v>1730</v>
      </c>
      <c r="O38" s="1472" t="s">
        <v>1527</v>
      </c>
      <c r="AX38" s="1518" t="s">
        <v>1114</v>
      </c>
      <c r="AZ38" s="1518" t="s">
        <v>1435</v>
      </c>
      <c r="BE38" s="1518">
        <v>2036</v>
      </c>
      <c r="BH38" s="1465" t="s">
        <v>1731</v>
      </c>
      <c r="BJ38" s="1465" t="s">
        <v>1732</v>
      </c>
      <c r="BL38" s="1465" t="s">
        <v>1733</v>
      </c>
      <c r="BN38" s="1465" t="s">
        <v>1734</v>
      </c>
    </row>
    <row customHeight="1" ht="11.25">
      <c r="A39" s="1472" t="s">
        <v>1735</v>
      </c>
      <c r="E39" s="805" t="s">
        <v>1736</v>
      </c>
      <c r="F39" s="1513" t="s">
        <v>902</v>
      </c>
      <c r="G39" s="805" t="s">
        <v>1737</v>
      </c>
      <c r="O39" s="1472" t="s">
        <v>1542</v>
      </c>
      <c r="AX39" s="1518" t="s">
        <v>1116</v>
      </c>
      <c r="AZ39" s="1518" t="s">
        <v>1468</v>
      </c>
      <c r="BE39" s="1518">
        <v>2037</v>
      </c>
      <c r="BH39" s="1466" t="s">
        <v>1738</v>
      </c>
      <c r="BJ39" s="1615" t="s">
        <v>1738</v>
      </c>
      <c r="BL39" s="1615" t="s">
        <v>1738</v>
      </c>
      <c r="BN39" s="1466" t="s">
        <v>1739</v>
      </c>
    </row>
    <row customHeight="1" ht="11.25">
      <c r="A40" s="1472" t="s">
        <v>1740</v>
      </c>
      <c r="E40" s="805" t="s">
        <v>1741</v>
      </c>
      <c r="F40" s="1513" t="s">
        <v>889</v>
      </c>
      <c r="G40" s="805" t="s">
        <v>1742</v>
      </c>
      <c r="O40" s="1472" t="s">
        <v>1557</v>
      </c>
      <c r="AX40" s="1518" t="s">
        <v>1118</v>
      </c>
      <c r="BE40" s="1518">
        <v>2038</v>
      </c>
      <c r="BH40" s="1466" t="s">
        <v>1743</v>
      </c>
      <c r="BJ40" s="1615" t="s">
        <v>1184</v>
      </c>
      <c r="BL40" s="1615" t="s">
        <v>1184</v>
      </c>
      <c r="BN40" s="1466" t="s">
        <v>1218</v>
      </c>
    </row>
    <row customHeight="1" ht="11.25">
      <c r="A41" s="1472" t="s">
        <v>1744</v>
      </c>
      <c r="E41" s="805" t="s">
        <v>1745</v>
      </c>
      <c r="F41" s="1513" t="s">
        <v>1746</v>
      </c>
      <c r="G41" s="805" t="s">
        <v>1745</v>
      </c>
      <c r="O41" s="1472" t="s">
        <v>1571</v>
      </c>
      <c r="AX41" s="1518" t="s">
        <v>1120</v>
      </c>
      <c r="AZ41" s="1465" t="s">
        <v>1747</v>
      </c>
      <c r="BE41" s="1518">
        <v>2039</v>
      </c>
      <c r="BH41" s="1466" t="s">
        <v>1748</v>
      </c>
      <c r="BJ41" s="1615" t="s">
        <v>1180</v>
      </c>
      <c r="BL41" s="1615" t="s">
        <v>1180</v>
      </c>
      <c r="BN41" s="1466" t="s">
        <v>1205</v>
      </c>
    </row>
    <row customHeight="1" ht="11.25">
      <c r="A42" s="1472" t="s">
        <v>1749</v>
      </c>
      <c r="AX42" s="1518" t="s">
        <v>1122</v>
      </c>
      <c r="AZ42" s="1518" t="s">
        <v>1373</v>
      </c>
      <c r="BE42" s="1518">
        <v>2040</v>
      </c>
      <c r="BH42" s="1466" t="s">
        <v>1202</v>
      </c>
      <c r="BJ42" s="1615" t="s">
        <v>1182</v>
      </c>
      <c r="BL42" s="1615" t="s">
        <v>1182</v>
      </c>
      <c r="BN42" s="1466" t="s">
        <v>1750</v>
      </c>
    </row>
    <row customHeight="1" ht="11.25">
      <c r="A43" s="1472" t="s">
        <v>1751</v>
      </c>
      <c r="AX43" s="1518" t="s">
        <v>1124</v>
      </c>
      <c r="AZ43" s="1518" t="s">
        <v>1399</v>
      </c>
      <c r="BE43" s="1518">
        <v>2041</v>
      </c>
      <c r="BH43" s="1466" t="s">
        <v>1752</v>
      </c>
      <c r="BJ43" s="1615" t="s">
        <v>1748</v>
      </c>
      <c r="BL43" s="1615" t="s">
        <v>1748</v>
      </c>
      <c r="BN43" s="1466" t="s">
        <v>1753</v>
      </c>
    </row>
    <row customHeight="1" ht="11.25">
      <c r="A44" s="1472" t="s">
        <v>1754</v>
      </c>
      <c r="G44" s="1492">
        <f>YEAR(TODAY())</f>
        <v>2025</v>
      </c>
      <c r="I44" s="1197" t="s">
        <v>1755</v>
      </c>
      <c r="J44" s="1487" t="s">
        <v>1756</v>
      </c>
      <c r="K44" s="1487" t="s">
        <v>1757</v>
      </c>
      <c r="AX44" s="1518" t="s">
        <v>1126</v>
      </c>
      <c r="AZ44" s="1518" t="s">
        <v>1434</v>
      </c>
      <c r="BE44" s="1518">
        <v>2042</v>
      </c>
      <c r="BH44" s="1466" t="s">
        <v>1758</v>
      </c>
      <c r="BJ44" s="1615" t="s">
        <v>1202</v>
      </c>
      <c r="BL44" s="1615" t="s">
        <v>1202</v>
      </c>
      <c r="BN44" s="1466" t="s">
        <v>1759</v>
      </c>
    </row>
    <row customHeight="1" ht="11.25">
      <c r="A45" s="1472" t="s">
        <v>1760</v>
      </c>
      <c r="D45" s="1509" t="s">
        <v>1761</v>
      </c>
      <c r="E45" s="1510" t="s">
        <v>1176</v>
      </c>
      <c r="F45" s="1195" t="s">
        <v>1762</v>
      </c>
      <c r="G45" s="1194" t="s">
        <v>1763</v>
      </c>
      <c r="H45" s="1197" t="s">
        <v>1764</v>
      </c>
      <c r="I45" s="2139">
        <f>INDEX(PeriodIsEmptyList,MATCH(TEMPLATE_GROUP,CodeTemplateList,0),1)</f>
        <v>0</v>
      </c>
      <c r="J45" s="2142" t="str">
        <f>INDEX(NameTemplatesInTitleList,MATCH(TEMPLATE_GROUP,CodeTemplateList,0),1)</f>
        <v>Информация об инвестиционных программах регулируемой организации в области теплоснабжения</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18" t="s">
        <v>1128</v>
      </c>
      <c r="AZ45" s="1518" t="s">
        <v>1467</v>
      </c>
      <c r="BE45" s="1518">
        <v>2043</v>
      </c>
      <c r="BH45" s="1466" t="s">
        <v>1765</v>
      </c>
      <c r="BJ45" s="1615" t="s">
        <v>1196</v>
      </c>
      <c r="BL45" s="1615" t="s">
        <v>1196</v>
      </c>
      <c r="BN45" s="1466" t="s">
        <v>1766</v>
      </c>
    </row>
    <row customHeight="1" ht="11.25">
      <c r="A46" s="1472" t="s">
        <v>1767</v>
      </c>
      <c r="E46" s="805" t="s">
        <v>27</v>
      </c>
      <c r="F46" s="1512" t="s">
        <v>1768</v>
      </c>
      <c r="G46" s="1514" t="str">
        <f>_xlfn.IFERROR(IF(TITLE_DATE_FIL="","01.01."&amp;CURRENT_YEAR,"01.01."&amp;YEAR(TITLE_DATE_FIL)),"01.01."&amp;CURRENT_YEAR)</f>
        <v>01.01.2025</v>
      </c>
      <c r="H46" s="1514" t="str">
        <f>_xlfn.IFERROR(IF(TITLE_DATE_FIL="","31.12."&amp;CURRENT_YEAR,"31.12."&amp;YEAR(TITLE_DATE_FIL)),"31.12."&amp;CURRENT_YEAR)</f>
        <v>31.12.2025</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1130</v>
      </c>
      <c r="AZ46" s="1518" t="s">
        <v>1492</v>
      </c>
      <c r="BE46" s="1518">
        <v>2044</v>
      </c>
      <c r="BH46" s="1466" t="s">
        <v>1205</v>
      </c>
      <c r="BJ46" s="1615" t="s">
        <v>1186</v>
      </c>
      <c r="BL46" s="1615" t="s">
        <v>1186</v>
      </c>
      <c r="BN46" s="1466" t="s">
        <v>1769</v>
      </c>
    </row>
    <row customHeight="1" ht="11.25">
      <c r="A47" s="1472" t="s">
        <v>1770</v>
      </c>
      <c r="E47" s="805" t="s">
        <v>33</v>
      </c>
      <c r="F47" s="1513" t="s">
        <v>1771</v>
      </c>
      <c r="G47" s="1514" t="str">
        <f>_xlfn.IFERROR(IF(f_year="","01.01."&amp;CURRENT_YEAR,IF(LEN(f_quart)=0,"01.01."&amp;f_year,IF(f_quart="I квартал","01.01."&amp;f_year,IF(f_quart="II квартал","01.04."&amp;f_year,(IF(f_quart="III квартал","01.07."&amp;f_year,"01.10."&amp;f_year)))))),"01.01."&amp;CURRENT_YEAR)</f>
        <v>01.01.2025</v>
      </c>
      <c r="H47" s="1514" t="str">
        <f>_xlfn.IFERROR(IF(f_year="","31.12."&amp;CURRENT_YEAR,IF(LEN(f_quart)=0,"31.12."&amp;f_year,IF(f_quart="I квартал","31.03."&amp;f_year,IF(f_quart="II квартал","30.06."&amp;f_year,(IF(f_quart="III квартал","30.09."&amp;f_year,"31.12."&amp;f_year)))))),"31.12."&amp;CURRENT_YEAR)</f>
        <v>31.12.2025</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1132</v>
      </c>
      <c r="AZ47" s="1518" t="s">
        <v>1511</v>
      </c>
      <c r="BE47" s="1518">
        <v>2045</v>
      </c>
      <c r="BH47" s="1466" t="s">
        <v>1750</v>
      </c>
      <c r="BJ47" s="1615" t="s">
        <v>1188</v>
      </c>
      <c r="BL47" s="1615" t="s">
        <v>1188</v>
      </c>
      <c r="BN47" s="1466" t="s">
        <v>1772</v>
      </c>
    </row>
    <row customHeight="1" ht="11.25">
      <c r="A48" s="1472" t="s">
        <v>1773</v>
      </c>
      <c r="E48" s="805" t="s">
        <v>1774</v>
      </c>
      <c r="F48" s="1513" t="s">
        <v>1775</v>
      </c>
      <c r="G48" s="1514" t="str">
        <f>_xlfn.IFERROR(IF(f_year="","01.01."&amp;CURRENT_YEAR,"01.01."&amp;f_year),"01.01."&amp;CURRENT_YEAR)</f>
        <v>01.01.2025</v>
      </c>
      <c r="H48" s="1514" t="str">
        <f>_xlfn.IFERROR(IF(f_year="","31.12."&amp;CURRENT_YEAR,"31.12."&amp;f_year),"31.12."&amp;CURRENT_YEAR)</f>
        <v>31.12.2025</v>
      </c>
      <c r="I48" s="2140">
        <f>IF(f_year="",TRUE,FALSE)</f>
        <v>0</v>
      </c>
      <c r="J48" s="2143" t="s">
        <v>1776</v>
      </c>
      <c r="K48" s="2144"/>
      <c r="AX48" s="1518" t="s">
        <v>1134</v>
      </c>
      <c r="AZ48" s="1518" t="s">
        <v>1527</v>
      </c>
      <c r="BE48" s="1518">
        <v>2046</v>
      </c>
      <c r="BH48" s="1466" t="s">
        <v>1753</v>
      </c>
      <c r="BJ48" s="1615" t="s">
        <v>1190</v>
      </c>
      <c r="BL48" s="1615" t="s">
        <v>1190</v>
      </c>
      <c r="BN48" s="1466" t="s">
        <v>1777</v>
      </c>
    </row>
    <row customHeight="1" ht="11.25">
      <c r="A49" s="1472" t="s">
        <v>1778</v>
      </c>
      <c r="E49" s="805" t="s">
        <v>1779</v>
      </c>
      <c r="F49" s="1513" t="s">
        <v>1780</v>
      </c>
      <c r="G49" s="1514" t="str">
        <f>_xlfn.IFERROR(IF(f_year="","01.01."&amp;CURRENT_YEAR,"01.01."&amp;f_year),"01.01."&amp;CURRENT_YEAR)</f>
        <v>01.01.2025</v>
      </c>
      <c r="H49" s="1514" t="str">
        <f>_xlfn.IFERROR(IF(f_year="","31.12."&amp;CURRENT_YEAR,"31.12."&amp;f_year),"31.12."&amp;CURRENT_YEAR)</f>
        <v>31.12.2025</v>
      </c>
      <c r="I49" s="2140">
        <f>IF(f_year="",TRUE,FALSE)</f>
        <v>0</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1136</v>
      </c>
      <c r="AZ49" s="1518" t="s">
        <v>1542</v>
      </c>
      <c r="BE49" s="1518">
        <v>2047</v>
      </c>
      <c r="BH49" s="1466" t="s">
        <v>1206</v>
      </c>
      <c r="BJ49" s="1615" t="s">
        <v>1192</v>
      </c>
      <c r="BL49" s="1615" t="s">
        <v>1192</v>
      </c>
    </row>
    <row customHeight="1" ht="11.25">
      <c r="A50" s="1472" t="s">
        <v>1781</v>
      </c>
      <c r="E50" s="805" t="s">
        <v>1782</v>
      </c>
      <c r="F50" s="1513" t="s">
        <v>1176</v>
      </c>
      <c r="G50" s="1514" t="str">
        <f>_xlfn.IFERROR(IF(f_year="","01.01."&amp;CURRENT_YEAR,"01.01."&amp;f_year),"01.01."&amp;CURRENT_YEAR)</f>
        <v>01.01.2025</v>
      </c>
      <c r="H50" s="1514" t="str">
        <f>_xlfn.IFERROR(IF(f_year="","31.12."&amp;CURRENT_YEAR,"31.12."&amp;f_year),"31.12."&amp;CURRENT_YEAR)</f>
        <v>31.12.2025</v>
      </c>
      <c r="I50" s="2140">
        <f>IF(f_year="",TRUE,FALSE)</f>
        <v>0</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1138</v>
      </c>
      <c r="AZ50" s="1518" t="s">
        <v>1557</v>
      </c>
      <c r="BE50" s="1518">
        <v>2048</v>
      </c>
      <c r="BH50" s="1466" t="s">
        <v>1759</v>
      </c>
      <c r="BJ50" s="1615" t="s">
        <v>1194</v>
      </c>
      <c r="BL50" s="1615" t="s">
        <v>1194</v>
      </c>
    </row>
    <row customHeight="1" ht="11.25">
      <c r="A51" s="1472" t="s">
        <v>1783</v>
      </c>
      <c r="E51" s="805" t="s">
        <v>1784</v>
      </c>
      <c r="F51" s="1513" t="s">
        <v>1785</v>
      </c>
      <c r="G51" s="1514" t="str">
        <f>_xlfn.IFERROR(IF(TITLE_PERIOD_START="","01.01."&amp;CURRENT_YEAR,"01.01."&amp;YEAR(TITLE_PERIOD_START)),"01.01."&amp;CURRENT_YEAR)</f>
        <v>01.01.2025</v>
      </c>
      <c r="H51" s="1514" t="str">
        <f>_xlfn.IFERROR(IF(TITLE_PERIOD_END="","31.12."&amp;CURRENT_YEAR,"31.12."&amp;YEAR(TITLE_PERIOD_END)),"31.12."&amp;CURRENT_YEAR)</f>
        <v>31.12.2025</v>
      </c>
      <c r="I51" s="2141">
        <f>IF(OR(TITLE_PERIOD_START="",TITLE_PERIOD_END=""),TRUE,FALSE)</f>
        <v>1</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1140</v>
      </c>
      <c r="AZ51" s="1518" t="s">
        <v>1571</v>
      </c>
      <c r="BE51" s="1518">
        <v>2049</v>
      </c>
      <c r="BH51" s="1466" t="s">
        <v>1766</v>
      </c>
      <c r="BJ51" s="1615" t="s">
        <v>1786</v>
      </c>
      <c r="BL51" s="1615" t="s">
        <v>1786</v>
      </c>
    </row>
    <row customHeight="1" ht="11.25">
      <c r="A52" s="1472" t="s">
        <v>1787</v>
      </c>
      <c r="E52" s="805" t="s">
        <v>1788</v>
      </c>
      <c r="F52" s="1513" t="s">
        <v>1789</v>
      </c>
      <c r="G52" s="1514" t="str">
        <f>_xlfn.IFERROR(IF(TITLE_PERIOD_START="","01.01."&amp;CURRENT_YEAR,"01.01."&amp;YEAR(TITLE_PERIOD_START)),"01.01."&amp;CURRENT_YEAR)</f>
        <v>01.01.2025</v>
      </c>
      <c r="H52" s="1514" t="str">
        <f>_xlfn.IFERROR(IF(TITLE_PERIOD_END="","31.12."&amp;CURRENT_YEAR,"31.12."&amp;YEAR(TITLE_PERIOD_END)),"31.12."&amp;CURRENT_YEAR)</f>
        <v>31.12.2025</v>
      </c>
      <c r="I52" s="2141">
        <f>IF(OR(TITLE_PERIOD_START="",TITLE_PERIOD_END=""),TRUE,FALSE)</f>
        <v>1</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1142</v>
      </c>
      <c r="AZ52" s="1518" t="s">
        <v>1374</v>
      </c>
      <c r="BE52" s="1518">
        <v>2050</v>
      </c>
      <c r="BH52" s="1466" t="s">
        <v>1769</v>
      </c>
      <c r="BJ52" s="1615" t="s">
        <v>1205</v>
      </c>
      <c r="BL52" s="1615" t="s">
        <v>1205</v>
      </c>
    </row>
    <row customHeight="1" ht="11.25">
      <c r="A53" s="1472" t="s">
        <v>1790</v>
      </c>
      <c r="E53" s="805" t="s">
        <v>1791</v>
      </c>
      <c r="F53" s="1513" t="s">
        <v>1791</v>
      </c>
      <c r="G53" s="1514" t="str">
        <f>_xlfn.IFERROR(IF(f_year="","01.01."&amp;CURRENT_YEAR,"01.01."&amp;f_year),"01.01."&amp;CURRENT_YEAR)</f>
        <v>01.01.2025</v>
      </c>
      <c r="H53" s="1514" t="str">
        <f>_xlfn.IFERROR(IF(f_year="","31.12."&amp;CURRENT_YEAR,"31.12."&amp;f_year),"31.12."&amp;CURRENT_YEAR)</f>
        <v>31.12.2025</v>
      </c>
      <c r="I53" s="2140">
        <f>IF(AND(f_year="",TITLE_DATE_FIL=""),TRUE,FALSE)</f>
        <v>0</v>
      </c>
      <c r="J53" s="2143" t="s">
        <v>1792</v>
      </c>
      <c r="K53" s="2144"/>
      <c r="AX53" s="1518" t="s">
        <v>1144</v>
      </c>
      <c r="BE53" s="1518">
        <v>2051</v>
      </c>
      <c r="BH53" s="1466" t="s">
        <v>1772</v>
      </c>
      <c r="BJ53" s="1615" t="s">
        <v>1750</v>
      </c>
      <c r="BL53" s="1615" t="s">
        <v>1750</v>
      </c>
    </row>
    <row customHeight="1" ht="11.25">
      <c r="A54" s="1472" t="s">
        <v>1793</v>
      </c>
      <c r="AX54" s="1518" t="s">
        <v>1146</v>
      </c>
      <c r="AZ54" s="1465" t="s">
        <v>1794</v>
      </c>
      <c r="BE54" s="1518">
        <v>2052</v>
      </c>
      <c r="BH54" s="1466" t="s">
        <v>1777</v>
      </c>
      <c r="BJ54" s="1615" t="s">
        <v>1753</v>
      </c>
      <c r="BL54" s="1615" t="s">
        <v>1753</v>
      </c>
    </row>
    <row customHeight="1" ht="11.25">
      <c r="A55" s="1472" t="s">
        <v>1795</v>
      </c>
      <c r="AX55" s="1518" t="s">
        <v>1148</v>
      </c>
      <c r="AZ55" s="1518" t="s">
        <v>1376</v>
      </c>
      <c r="BE55" s="1518">
        <v>2053</v>
      </c>
      <c r="BH55" s="1468" t="s">
        <v>22</v>
      </c>
      <c r="BJ55" s="1615" t="s">
        <v>1206</v>
      </c>
      <c r="BL55" s="1615" t="s">
        <v>1206</v>
      </c>
    </row>
    <row customHeight="1" ht="11.25">
      <c r="A56" s="1472" t="s">
        <v>1796</v>
      </c>
      <c r="D56" s="1516" t="s">
        <v>1797</v>
      </c>
      <c r="E56" s="1493" t="s">
        <v>108</v>
      </c>
      <c r="F56" s="1472" t="s">
        <v>1798</v>
      </c>
      <c r="AX56" s="1518" t="s">
        <v>1150</v>
      </c>
      <c r="AZ56" s="1518" t="s">
        <v>1403</v>
      </c>
      <c r="BE56" s="1518">
        <v>2054</v>
      </c>
      <c r="BH56" s="1468" t="s">
        <v>22</v>
      </c>
      <c r="BJ56" s="1615" t="s">
        <v>1759</v>
      </c>
      <c r="BL56" s="1615" t="s">
        <v>1759</v>
      </c>
    </row>
    <row customHeight="1" ht="11.25">
      <c r="A57" s="1472" t="s">
        <v>1799</v>
      </c>
      <c r="D57" s="1516" t="s">
        <v>1800</v>
      </c>
      <c r="E57" s="1493" t="s">
        <v>108</v>
      </c>
      <c r="F57" s="1472" t="s">
        <v>1798</v>
      </c>
      <c r="AX57" s="1518" t="s">
        <v>1152</v>
      </c>
      <c r="AZ57" s="1518" t="s">
        <v>1437</v>
      </c>
      <c r="BE57" s="1518">
        <v>2055</v>
      </c>
      <c r="BJ57" s="1615" t="s">
        <v>1766</v>
      </c>
      <c r="BL57" s="1615" t="s">
        <v>1766</v>
      </c>
    </row>
    <row customHeight="1" ht="11.25">
      <c r="A58" s="1472" t="s">
        <v>1801</v>
      </c>
      <c r="D58" s="1516" t="s">
        <v>1802</v>
      </c>
      <c r="E58" s="1493" t="s">
        <v>1144</v>
      </c>
      <c r="F58" s="1472" t="s">
        <v>1798</v>
      </c>
      <c r="AX58" s="1518" t="s">
        <v>1154</v>
      </c>
      <c r="BE58" s="1518">
        <v>2056</v>
      </c>
      <c r="BJ58" s="1615" t="s">
        <v>1769</v>
      </c>
      <c r="BL58" s="1615" t="s">
        <v>1769</v>
      </c>
    </row>
    <row customHeight="1" ht="11.25">
      <c r="A59" s="1472" t="s">
        <v>1803</v>
      </c>
      <c r="D59" s="1516" t="s">
        <v>128</v>
      </c>
      <c r="E59" s="1493" t="s">
        <v>1102</v>
      </c>
      <c r="F59" s="1472" t="s">
        <v>1804</v>
      </c>
      <c r="AX59" s="1518" t="s">
        <v>1805</v>
      </c>
      <c r="AZ59" s="1465" t="s">
        <v>1806</v>
      </c>
      <c r="BE59" s="1518">
        <v>2057</v>
      </c>
      <c r="BJ59" s="1615" t="s">
        <v>1772</v>
      </c>
      <c r="BL59" s="1615" t="s">
        <v>1772</v>
      </c>
    </row>
    <row customHeight="1" ht="11.25">
      <c r="A60" s="1472" t="s">
        <v>1807</v>
      </c>
      <c r="D60" s="1516" t="s">
        <v>1808</v>
      </c>
      <c r="E60" s="1493" t="s">
        <v>1102</v>
      </c>
      <c r="F60" s="1472" t="s">
        <v>1804</v>
      </c>
      <c r="AX60" s="1518" t="s">
        <v>1809</v>
      </c>
      <c r="AZ60" s="1518" t="s">
        <v>1377</v>
      </c>
      <c r="BE60" s="1518">
        <v>2058</v>
      </c>
      <c r="BJ60" s="1615" t="s">
        <v>1777</v>
      </c>
      <c r="BL60" s="1615" t="s">
        <v>1777</v>
      </c>
    </row>
    <row customHeight="1" ht="11.25">
      <c r="A61" s="1472" t="s">
        <v>1810</v>
      </c>
      <c r="D61" s="1516" t="s">
        <v>1811</v>
      </c>
      <c r="E61" s="1493" t="s">
        <v>1102</v>
      </c>
      <c r="F61" s="1472" t="s">
        <v>1804</v>
      </c>
      <c r="AX61" s="1518" t="s">
        <v>1812</v>
      </c>
      <c r="AZ61" s="1518" t="s">
        <v>1404</v>
      </c>
      <c r="BE61" s="1518">
        <v>2059</v>
      </c>
      <c r="BL61" s="1615" t="s">
        <v>1198</v>
      </c>
    </row>
    <row customHeight="1" ht="11.25">
      <c r="A62" s="1472" t="s">
        <v>1813</v>
      </c>
      <c r="D62" s="1516" t="s">
        <v>127</v>
      </c>
      <c r="E62" s="1493">
        <v>30</v>
      </c>
      <c r="F62" s="1472" t="s">
        <v>1804</v>
      </c>
      <c r="AZ62" s="1518" t="s">
        <v>1438</v>
      </c>
      <c r="BE62" s="1518">
        <v>2060</v>
      </c>
      <c r="BL62" s="1615" t="s">
        <v>1200</v>
      </c>
    </row>
    <row customHeight="1" ht="11.25">
      <c r="A63" s="1472" t="s">
        <v>1814</v>
      </c>
      <c r="D63" s="1516" t="s">
        <v>1815</v>
      </c>
      <c r="E63" s="1493">
        <v>30</v>
      </c>
      <c r="F63" s="1472" t="s">
        <v>1804</v>
      </c>
      <c r="AZ63" s="1518" t="s">
        <v>1470</v>
      </c>
      <c r="BE63" s="1518">
        <v>2061</v>
      </c>
    </row>
    <row customHeight="1" ht="11.25">
      <c r="A64" s="1472" t="s">
        <v>1816</v>
      </c>
      <c r="D64" s="1516" t="s">
        <v>1817</v>
      </c>
      <c r="E64" s="1493">
        <v>30</v>
      </c>
      <c r="F64" s="1472" t="s">
        <v>1804</v>
      </c>
      <c r="AZ64" s="1518" t="s">
        <v>1493</v>
      </c>
      <c r="BE64" s="1518">
        <v>2062</v>
      </c>
    </row>
    <row customHeight="1" ht="11.25">
      <c r="A65" s="1472" t="s">
        <v>1818</v>
      </c>
      <c r="D65" s="1472"/>
      <c r="BE65" s="1518">
        <v>2063</v>
      </c>
    </row>
    <row customHeight="1" ht="11.25">
      <c r="A66" s="1472" t="s">
        <v>1819</v>
      </c>
      <c r="AZ66" s="1465" t="s">
        <v>1820</v>
      </c>
      <c r="BE66" s="1518">
        <v>2064</v>
      </c>
    </row>
    <row customHeight="1" ht="11.25">
      <c r="A67" s="1472" t="s">
        <v>1821</v>
      </c>
      <c r="AZ67" s="1518" t="s">
        <v>1378</v>
      </c>
      <c r="BE67" s="1518">
        <v>2065</v>
      </c>
    </row>
    <row customHeight="1" ht="11.25">
      <c r="A68" s="1472" t="s">
        <v>1822</v>
      </c>
      <c r="AZ68" s="1518" t="s">
        <v>1405</v>
      </c>
      <c r="BE68" s="1518">
        <v>2066</v>
      </c>
      <c r="BH68" s="1465" t="s">
        <v>1823</v>
      </c>
      <c r="BJ68" s="1465" t="s">
        <v>1824</v>
      </c>
      <c r="BL68" s="1465" t="s">
        <v>1825</v>
      </c>
      <c r="BN68" s="1465" t="s">
        <v>1826</v>
      </c>
    </row>
    <row customHeight="1" ht="11.25">
      <c r="A69" s="1472" t="s">
        <v>1827</v>
      </c>
      <c r="AZ69" s="1518" t="s">
        <v>1439</v>
      </c>
      <c r="BE69" s="1518">
        <v>2067</v>
      </c>
      <c r="BH69" s="1466" t="s">
        <v>1070</v>
      </c>
      <c r="BI69" s="1515" t="s">
        <v>106</v>
      </c>
      <c r="BJ69" s="1466" t="s">
        <v>1828</v>
      </c>
      <c r="BK69" s="1515" t="s">
        <v>106</v>
      </c>
      <c r="BL69" s="1466" t="s">
        <v>1829</v>
      </c>
      <c r="BM69" s="1468" t="s">
        <v>106</v>
      </c>
      <c r="BN69" s="1466" t="s">
        <v>1830</v>
      </c>
    </row>
    <row customHeight="1" ht="11.25">
      <c r="A70" s="1472" t="s">
        <v>1831</v>
      </c>
      <c r="AZ70" s="1518" t="s">
        <v>1471</v>
      </c>
      <c r="BE70" s="1518">
        <v>2068</v>
      </c>
      <c r="BH70" s="1466" t="s">
        <v>1065</v>
      </c>
      <c r="BJ70" s="1466" t="s">
        <v>1832</v>
      </c>
      <c r="BL70" s="1466" t="s">
        <v>1833</v>
      </c>
      <c r="BN70" s="1466" t="s">
        <v>1834</v>
      </c>
    </row>
    <row customHeight="1" ht="11.25">
      <c r="A71" s="1472" t="s">
        <v>1835</v>
      </c>
      <c r="AZ71" s="1518" t="s">
        <v>1473</v>
      </c>
      <c r="BE71" s="1518">
        <v>2069</v>
      </c>
      <c r="BH71" s="1466" t="s">
        <v>1022</v>
      </c>
      <c r="BI71" s="1515" t="s">
        <v>90</v>
      </c>
      <c r="BJ71" s="1466" t="s">
        <v>1836</v>
      </c>
      <c r="BK71" s="1515" t="s">
        <v>90</v>
      </c>
      <c r="BL71" s="1466" t="s">
        <v>1837</v>
      </c>
      <c r="BM71" s="1468" t="s">
        <v>90</v>
      </c>
      <c r="BN71" s="1466" t="s">
        <v>1838</v>
      </c>
    </row>
    <row customHeight="1" ht="11.25">
      <c r="A72" s="1472" t="s">
        <v>1839</v>
      </c>
      <c r="AZ72" s="1518" t="s">
        <v>19</v>
      </c>
      <c r="BE72" s="1518">
        <v>2070</v>
      </c>
      <c r="BH72" s="1466" t="s">
        <v>1840</v>
      </c>
      <c r="BJ72" s="1466" t="s">
        <v>1840</v>
      </c>
      <c r="BL72" s="1466" t="s">
        <v>1840</v>
      </c>
      <c r="BN72" s="1466" t="s">
        <v>1841</v>
      </c>
    </row>
    <row customHeight="1" ht="11.25">
      <c r="A73" s="1472" t="s">
        <v>1842</v>
      </c>
      <c r="BH73" s="1466" t="s">
        <v>1843</v>
      </c>
      <c r="BI73" s="1515" t="s">
        <v>108</v>
      </c>
      <c r="BJ73" s="1466" t="s">
        <v>1844</v>
      </c>
      <c r="BK73" s="1515" t="s">
        <v>108</v>
      </c>
      <c r="BL73" s="1466" t="s">
        <v>1845</v>
      </c>
      <c r="BM73" s="1468" t="s">
        <v>108</v>
      </c>
      <c r="BN73" s="1466" t="s">
        <v>1846</v>
      </c>
    </row>
    <row customHeight="1" ht="11.25">
      <c r="A74" s="1472" t="s">
        <v>1847</v>
      </c>
      <c r="BH74" s="1466" t="s">
        <v>1848</v>
      </c>
      <c r="BJ74" s="1466" t="s">
        <v>1849</v>
      </c>
      <c r="BL74" s="1466" t="s">
        <v>1850</v>
      </c>
      <c r="BN74" s="1466" t="s">
        <v>1851</v>
      </c>
    </row>
    <row customHeight="1" ht="11.25">
      <c r="A75" s="1472" t="s">
        <v>1852</v>
      </c>
      <c r="AZ75" s="1465" t="s">
        <v>1853</v>
      </c>
      <c r="BH75" s="1466" t="s">
        <v>1854</v>
      </c>
      <c r="BJ75" s="1466" t="s">
        <v>1854</v>
      </c>
      <c r="BL75" s="1466" t="s">
        <v>1854</v>
      </c>
    </row>
    <row customHeight="1" ht="11.25">
      <c r="A76" s="1472" t="s">
        <v>1855</v>
      </c>
      <c r="AZ76" s="1518" t="s">
        <v>1387</v>
      </c>
      <c r="BH76" s="1466" t="s">
        <v>1047</v>
      </c>
      <c r="BJ76" s="1466" t="s">
        <v>1856</v>
      </c>
      <c r="BL76" s="1466" t="s">
        <v>1857</v>
      </c>
    </row>
    <row customHeight="1" ht="11.25">
      <c r="A77" s="1472" t="s">
        <v>1858</v>
      </c>
      <c r="AZ77" s="1518" t="s">
        <v>1415</v>
      </c>
    </row>
    <row customHeight="1" ht="11.25">
      <c r="A78" s="1472" t="s">
        <v>1859</v>
      </c>
      <c r="AZ78" s="1518" t="s">
        <v>1446</v>
      </c>
    </row>
    <row customHeight="1" ht="11.25">
      <c r="A79" s="1472" t="s">
        <v>1860</v>
      </c>
      <c r="AZ79" s="1518" t="s">
        <v>1477</v>
      </c>
      <c r="BH79" s="1465" t="s">
        <v>1068</v>
      </c>
      <c r="BJ79" s="1465" t="s">
        <v>1861</v>
      </c>
      <c r="BL79" s="1465" t="s">
        <v>1862</v>
      </c>
    </row>
    <row customHeight="1" ht="11.25">
      <c r="A80" s="1472" t="s">
        <v>1863</v>
      </c>
      <c r="AZ80" s="1518" t="s">
        <v>1498</v>
      </c>
      <c r="BH80" s="1466" t="s">
        <v>1074</v>
      </c>
      <c r="BJ80" s="1466" t="s">
        <v>1864</v>
      </c>
      <c r="BL80" s="1466" t="s">
        <v>1865</v>
      </c>
    </row>
    <row customHeight="1" ht="11.25">
      <c r="A81" s="1472" t="s">
        <v>1866</v>
      </c>
      <c r="AZ81" s="1518" t="s">
        <v>1515</v>
      </c>
      <c r="BH81" s="1466" t="s">
        <v>1071</v>
      </c>
      <c r="BJ81" s="1466" t="s">
        <v>1867</v>
      </c>
      <c r="BL81" s="1466" t="s">
        <v>1868</v>
      </c>
    </row>
    <row customHeight="1" ht="11.25">
      <c r="A82" s="1472" t="s">
        <v>1869</v>
      </c>
      <c r="AZ82" s="1518" t="s">
        <v>1529</v>
      </c>
      <c r="BH82" s="1466" t="s">
        <v>1870</v>
      </c>
      <c r="BJ82" s="1466" t="s">
        <v>1871</v>
      </c>
      <c r="BL82" s="1466" t="s">
        <v>1872</v>
      </c>
    </row>
    <row customHeight="1" ht="11.25">
      <c r="A83" s="1472" t="s">
        <v>1873</v>
      </c>
      <c r="BH83" s="1466" t="s">
        <v>1874</v>
      </c>
      <c r="BJ83" s="1466" t="s">
        <v>1875</v>
      </c>
      <c r="BL83" s="1466" t="s">
        <v>1876</v>
      </c>
    </row>
    <row customHeight="1" ht="11.25">
      <c r="A84" s="1472" t="s">
        <v>1877</v>
      </c>
      <c r="AZ84" s="1465" t="s">
        <v>1878</v>
      </c>
    </row>
    <row customHeight="1" ht="11.25">
      <c r="A85" s="2268" t="s">
        <v>1879</v>
      </c>
      <c r="AZ85" s="1518" t="s">
        <v>1880</v>
      </c>
    </row>
    <row customHeight="1" ht="11.25">
      <c r="A86" s="1472" t="s">
        <v>1881</v>
      </c>
      <c r="AZ86" s="1518" t="s">
        <v>1882</v>
      </c>
      <c r="BH86" s="1465" t="s">
        <v>1021</v>
      </c>
      <c r="BJ86" s="1465" t="s">
        <v>1883</v>
      </c>
      <c r="BL86" s="1465" t="s">
        <v>1884</v>
      </c>
    </row>
    <row customHeight="1" ht="11.25">
      <c r="A87" s="1472" t="s">
        <v>1885</v>
      </c>
      <c r="AZ87" s="1518" t="s">
        <v>1886</v>
      </c>
      <c r="BH87" s="1466" t="s">
        <v>1038</v>
      </c>
      <c r="BJ87" s="1466" t="s">
        <v>1887</v>
      </c>
      <c r="BL87" s="1466" t="s">
        <v>1888</v>
      </c>
    </row>
    <row customHeight="1" ht="11.25">
      <c r="A88" s="1472" t="s">
        <v>1889</v>
      </c>
      <c r="AZ88" s="2004"/>
      <c r="BH88" s="1466" t="s">
        <v>1023</v>
      </c>
      <c r="BJ88" s="1466" t="s">
        <v>1890</v>
      </c>
      <c r="BL88" s="1466" t="s">
        <v>1891</v>
      </c>
    </row>
    <row customHeight="1" ht="11.25">
      <c r="A89" s="1472" t="s">
        <v>1892</v>
      </c>
      <c r="AZ89" s="1465" t="s">
        <v>1893</v>
      </c>
    </row>
    <row customHeight="1" ht="11.25">
      <c r="A90" s="1472" t="s">
        <v>1894</v>
      </c>
      <c r="AZ90" s="1518" t="s">
        <v>1176</v>
      </c>
    </row>
    <row customHeight="1" ht="11.25">
      <c r="A91" s="1472" t="s">
        <v>1895</v>
      </c>
      <c r="AZ91" s="1518" t="s">
        <v>1212</v>
      </c>
      <c r="BH91" s="1465" t="s">
        <v>1896</v>
      </c>
      <c r="BJ91" s="1465" t="s">
        <v>1897</v>
      </c>
      <c r="BL91" s="1465" t="s">
        <v>1898</v>
      </c>
    </row>
    <row customHeight="1" ht="11.25">
      <c r="AZ92" s="1518" t="s">
        <v>1899</v>
      </c>
      <c r="BH92" s="1466" t="s">
        <v>1900</v>
      </c>
      <c r="BJ92" s="1466" t="s">
        <v>1901</v>
      </c>
      <c r="BL92" s="1466" t="s">
        <v>1902</v>
      </c>
    </row>
    <row customHeight="1" ht="11.25">
      <c r="AZ93" s="1518" t="s">
        <v>1903</v>
      </c>
      <c r="BH93" s="1466" t="s">
        <v>1904</v>
      </c>
      <c r="BJ93" s="1466" t="s">
        <v>1905</v>
      </c>
      <c r="BL93" s="1466" t="s">
        <v>1906</v>
      </c>
    </row>
    <row customHeight="1" ht="11.25">
      <c r="AZ94" s="1518" t="s">
        <v>1907</v>
      </c>
    </row>
    <row r="96" customHeight="1" ht="11.25">
      <c r="AZ96" s="1465" t="s">
        <v>1908</v>
      </c>
      <c r="BH96" s="1465" t="s">
        <v>1909</v>
      </c>
      <c r="BJ96" s="1465" t="s">
        <v>1910</v>
      </c>
      <c r="BL96" s="1465" t="s">
        <v>1911</v>
      </c>
      <c r="BN96" s="1465" t="s">
        <v>1912</v>
      </c>
    </row>
    <row customHeight="1" ht="11.25">
      <c r="AZ97" s="2299" t="s">
        <v>1913</v>
      </c>
      <c r="BA97" s="2300" t="s">
        <v>1914</v>
      </c>
      <c r="BH97" s="1466" t="s">
        <v>1915</v>
      </c>
      <c r="BJ97" s="1466" t="s">
        <v>1916</v>
      </c>
      <c r="BL97" s="1466" t="s">
        <v>1917</v>
      </c>
      <c r="BN97" s="1466" t="s">
        <v>1918</v>
      </c>
    </row>
    <row customHeight="1" ht="11.25">
      <c r="AZ98" s="2299" t="s">
        <v>1919</v>
      </c>
      <c r="BA98" s="2300" t="s">
        <v>1920</v>
      </c>
      <c r="BH98" s="1466" t="s">
        <v>1921</v>
      </c>
      <c r="BJ98" s="1466" t="s">
        <v>1922</v>
      </c>
      <c r="BL98" s="1466" t="s">
        <v>1923</v>
      </c>
      <c r="BN98" s="1466" t="s">
        <v>1924</v>
      </c>
    </row>
    <row customHeight="1" ht="22.5">
      <c r="AZ99" s="2299" t="s">
        <v>1925</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1926</v>
      </c>
      <c r="BJ99" s="1466" t="s">
        <v>1927</v>
      </c>
      <c r="BL99" s="1466" t="s">
        <v>1928</v>
      </c>
      <c r="BN99" s="1466" t="s">
        <v>1929</v>
      </c>
    </row>
    <row customHeight="1" ht="22.5">
      <c r="AZ100" s="2299" t="s">
        <v>1930</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1571</v>
      </c>
      <c r="BL100" s="1466" t="s">
        <v>1571</v>
      </c>
      <c r="BN100" s="1466" t="s">
        <v>1931</v>
      </c>
    </row>
    <row customHeight="1" ht="22.5">
      <c r="AZ101" s="2299" t="s">
        <v>1932</v>
      </c>
      <c r="BA101" s="2300" t="s">
        <v>1933</v>
      </c>
      <c r="BN101" s="1466" t="s">
        <v>1934</v>
      </c>
    </row>
    <row customHeight="1" ht="22.5">
      <c r="AZ102" s="2299" t="s">
        <v>1935</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1936</v>
      </c>
    </row>
    <row customHeight="1" ht="11.25">
      <c r="AZ103" s="2299" t="s">
        <v>1937</v>
      </c>
      <c r="BA103" s="2300" t="s">
        <v>1938</v>
      </c>
      <c r="BN103" s="1466" t="s">
        <v>1939</v>
      </c>
    </row>
    <row customHeight="1" ht="11.25">
      <c r="BN104" s="1466" t="s">
        <v>1940</v>
      </c>
    </row>
    <row customHeight="1" ht="11.25">
      <c r="AZ105" s="2090" t="s">
        <v>1941</v>
      </c>
    </row>
    <row customHeight="1" ht="11.25">
      <c r="AZ106" s="1518" t="s">
        <v>1942</v>
      </c>
    </row>
    <row customHeight="1" ht="11.25">
      <c r="AZ107" s="1518" t="s">
        <v>1943</v>
      </c>
      <c r="BH107" s="1465" t="s">
        <v>1944</v>
      </c>
      <c r="BJ107" s="1465" t="s">
        <v>1945</v>
      </c>
      <c r="BL107" s="1465" t="s">
        <v>1946</v>
      </c>
      <c r="BN107" s="1465" t="s">
        <v>1947</v>
      </c>
    </row>
    <row customHeight="1" ht="11.25">
      <c r="AZ108" s="1518" t="s">
        <v>566</v>
      </c>
      <c r="BH108" s="1466" t="s">
        <v>1948</v>
      </c>
      <c r="BJ108" s="1466" t="s">
        <v>1949</v>
      </c>
      <c r="BL108" s="1466" t="s">
        <v>1650</v>
      </c>
      <c r="BN108" s="1466" t="s">
        <v>1950</v>
      </c>
    </row>
    <row customHeight="1" ht="11.25">
      <c r="BH109" s="1466" t="s">
        <v>1951</v>
      </c>
    </row>
    <row customHeight="1" ht="11.25">
      <c r="AZ110" s="2090" t="s">
        <v>1952</v>
      </c>
      <c r="BH110" s="1466" t="s">
        <v>1951</v>
      </c>
    </row>
    <row customHeight="1" ht="11.25">
      <c r="AZ111" s="2299" t="s">
        <v>1913</v>
      </c>
      <c r="BA111" s="2300" t="s">
        <v>1914</v>
      </c>
    </row>
    <row customHeight="1" ht="11.25">
      <c r="AZ112" s="2299" t="s">
        <v>1919</v>
      </c>
      <c r="BA112" s="2300" t="s">
        <v>1920</v>
      </c>
    </row>
    <row customHeight="1" ht="22.5">
      <c r="AZ113" s="2299" t="s">
        <v>1925</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1930</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1953</v>
      </c>
    </row>
    <row customHeight="1" ht="22.5">
      <c r="AZ115" s="2299" t="s">
        <v>1935</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1374</v>
      </c>
    </row>
    <row customHeight="1" ht="11.25">
      <c r="AZ116" s="2299" t="s">
        <v>1937</v>
      </c>
      <c r="BA116" s="2300" t="s">
        <v>1938</v>
      </c>
      <c r="BH116" s="1466" t="s">
        <v>1401</v>
      </c>
    </row>
    <row customHeight="1" ht="11.25">
      <c r="BH117" s="1466" t="s">
        <v>1435</v>
      </c>
    </row>
    <row customHeight="1" ht="11.25">
      <c r="BH118" s="1466" t="s">
        <v>1468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9B9A6-F1C4-63CC-693F-F866891DFE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0639" width="15.00390625" hidden="1" customWidth="1"/>
    <col min="3" max="3" style="20684" width="3.00390625" customWidth="1"/>
    <col min="4" max="4" style="20685" width="6.00390625" customWidth="1"/>
    <col min="5" max="5" style="20684" width="52.00390625" customWidth="1"/>
    <col min="6" max="6" style="20684" width="48.00390625" customWidth="1"/>
    <col min="7" max="7" style="20684" width="93.00390625" customWidth="1"/>
    <col min="8" max="8" style="20684" width="8.00390625" customWidth="1"/>
    <col min="9" max="9" style="20684" width="64.00390625" customWidth="1"/>
    <col min="10" max="10" style="20684" width="9.140625" hidden="1"/>
  </cols>
  <sheetData>
    <row customHeight="1" ht="11.25" hidden="1">
      <c r="A1" s="899" t="s">
        <v>294</v>
      </c>
      <c r="J1" s="853" t="s">
        <v>14</v>
      </c>
    </row>
    <row customHeight="1" ht="22.5" hidden="1">
      <c r="A2" s="900"/>
      <c r="B2" s="900"/>
      <c r="C2" s="2128" t="s">
        <v>684</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Амурская область</v>
      </c>
      <c r="E6" s="2574"/>
      <c r="F6" s="2574"/>
      <c r="I6" s="1113"/>
      <c r="J6" s="853">
        <v>17</v>
      </c>
    </row>
    <row s="20597"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295</v>
      </c>
      <c r="E9" s="2603"/>
      <c r="F9" s="2603"/>
      <c r="G9" s="2606" t="s">
        <v>296</v>
      </c>
      <c r="J9" s="853">
        <v>11</v>
      </c>
    </row>
    <row customHeight="1" ht="11.549999999999999">
      <c r="A10" s="900"/>
      <c r="B10" s="900"/>
      <c r="C10" s="855"/>
      <c r="D10" s="1872" t="s">
        <v>88</v>
      </c>
      <c r="E10" s="1874" t="s">
        <v>297</v>
      </c>
      <c r="F10" s="1874" t="s">
        <v>298</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1954</v>
      </c>
      <c r="F13" s="1919" t="s">
        <v>301</v>
      </c>
      <c r="G13" s="872"/>
      <c r="H13" s="1931"/>
      <c r="J13" s="853">
        <v>19</v>
      </c>
    </row>
    <row customHeight="1" ht="19.95">
      <c r="A14" s="900"/>
      <c r="B14" s="900"/>
      <c r="C14" s="855"/>
      <c r="D14" s="1921" t="s">
        <v>704</v>
      </c>
      <c r="E14" s="1922" t="s">
        <v>1955</v>
      </c>
      <c r="F14" s="1924"/>
      <c r="G14" s="1923" t="s">
        <v>1956</v>
      </c>
      <c r="H14" s="1931"/>
      <c r="J14" s="853">
        <v>19</v>
      </c>
    </row>
    <row customHeight="1" ht="19.95">
      <c r="A15" s="900"/>
      <c r="B15" s="900"/>
      <c r="C15" s="855"/>
      <c r="D15" s="1921" t="s">
        <v>302</v>
      </c>
      <c r="E15" s="1922" t="s">
        <v>1957</v>
      </c>
      <c r="F15" s="1924"/>
      <c r="G15" s="1923" t="s">
        <v>1958</v>
      </c>
      <c r="H15" s="1931"/>
      <c r="J15" s="853">
        <v>19</v>
      </c>
    </row>
    <row customHeight="1" ht="24">
      <c r="A16" s="900"/>
      <c r="B16" s="900"/>
      <c r="C16" s="855"/>
      <c r="D16" s="1921" t="s">
        <v>305</v>
      </c>
      <c r="E16" s="1920" t="s">
        <v>1959</v>
      </c>
      <c r="F16" s="1929"/>
      <c r="G16" s="872" t="s">
        <v>1960</v>
      </c>
      <c r="H16" s="1931"/>
      <c r="J16" s="853">
        <v>23</v>
      </c>
    </row>
    <row customHeight="1" ht="48.29999999999999">
      <c r="A17" s="900"/>
      <c r="B17" s="900"/>
      <c r="C17" s="855"/>
      <c r="D17" s="1918">
        <v>3</v>
      </c>
      <c r="E17" s="1925" t="s">
        <v>1961</v>
      </c>
      <c r="F17" s="1924"/>
      <c r="G17" s="872" t="s">
        <v>1962</v>
      </c>
      <c r="H17" s="1931"/>
      <c r="J17" s="853">
        <v>46</v>
      </c>
    </row>
    <row customHeight="1" ht="48.29999999999999">
      <c r="A18" s="1873">
        <v>1</v>
      </c>
      <c r="B18" s="900"/>
      <c r="C18" s="1875"/>
      <c r="D18" s="1918" t="s">
        <v>91</v>
      </c>
      <c r="E18" s="1925" t="s">
        <v>1963</v>
      </c>
      <c r="F18" s="1924"/>
      <c r="G18" s="872" t="s">
        <v>1962</v>
      </c>
      <c r="H18" s="1931"/>
      <c r="I18" s="1250"/>
      <c r="J18" s="853">
        <v>46</v>
      </c>
    </row>
    <row customHeight="1" ht="23.25">
      <c r="A19" s="900"/>
      <c r="B19" s="900"/>
      <c r="C19" s="855"/>
      <c r="D19" s="1918" t="s">
        <v>108</v>
      </c>
      <c r="E19" s="1925" t="s">
        <v>1964</v>
      </c>
      <c r="F19" s="1919" t="s">
        <v>301</v>
      </c>
      <c r="G19" s="2869" t="s">
        <v>1965</v>
      </c>
      <c r="H19" s="873"/>
      <c r="J19" s="853">
        <v>22</v>
      </c>
    </row>
    <row s="22399" customFormat="1" customHeight="1" ht="5.25" hidden="1">
      <c r="A20" s="900"/>
      <c r="B20" s="900"/>
      <c r="C20" s="1927"/>
      <c r="D20" s="1926" t="s">
        <v>1276</v>
      </c>
      <c r="E20" s="1412"/>
      <c r="F20" s="1411"/>
      <c r="G20" s="2870"/>
      <c r="J20" s="1928">
        <v>0</v>
      </c>
    </row>
    <row customHeight="1" ht="15.75">
      <c r="A21" s="900"/>
      <c r="B21" s="900"/>
      <c r="C21" s="855"/>
      <c r="D21" s="865"/>
      <c r="E21" s="813" t="s">
        <v>334</v>
      </c>
      <c r="F21" s="867"/>
      <c r="G21" s="2871"/>
      <c r="H21" s="1931"/>
      <c r="J21" s="853">
        <v>15</v>
      </c>
    </row>
    <row s="20639" customFormat="1" customHeight="1" ht="26.25">
      <c r="A22" s="900"/>
      <c r="B22" s="900"/>
      <c r="C22" s="900"/>
      <c r="D22" s="1918" t="s">
        <v>92</v>
      </c>
      <c r="E22" s="872" t="s">
        <v>1966</v>
      </c>
      <c r="F22" s="1924"/>
      <c r="G22" s="872" t="s">
        <v>1967</v>
      </c>
      <c r="H22" s="1930"/>
      <c r="J22" s="899">
        <v>25</v>
      </c>
    </row>
    <row s="20639" customFormat="1" customHeight="1" ht="19.95">
      <c r="A23" s="900"/>
      <c r="B23" s="900"/>
      <c r="C23" s="900"/>
      <c r="D23" s="1918" t="s">
        <v>93</v>
      </c>
      <c r="E23" s="1925" t="s">
        <v>1968</v>
      </c>
      <c r="F23" s="1929"/>
      <c r="G23" s="872" t="s">
        <v>1969</v>
      </c>
      <c r="H23" s="1930"/>
      <c r="J23" s="899">
        <v>19</v>
      </c>
    </row>
    <row s="20639" customFormat="1" customHeight="1" ht="144" hidden="1">
      <c r="A24" s="900"/>
      <c r="B24" s="900"/>
      <c r="C24" s="900"/>
      <c r="D24" s="1918" t="s">
        <v>109</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1A8A8-B5AF-69A2-DC92-1BAF4C91413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133" width="9.140625" hidden="1"/>
    <col min="2" max="2" style="20210" width="9.140625" hidden="1"/>
    <col min="3" max="3" style="20133" width="3.7109375" hidden="1" customWidth="1"/>
    <col min="4" max="4" style="20299" width="3.00390625" customWidth="1"/>
    <col min="5" max="5" style="20133" width="6.00390625" customWidth="1"/>
    <col min="6" max="6" style="20133" width="46.00390625" customWidth="1"/>
    <col min="7" max="8" style="20133" width="16.00390625" customWidth="1"/>
    <col min="9" max="9" style="20133" width="35.00390625" customWidth="1"/>
    <col min="10" max="10" style="20133" width="89.00390625" customWidth="1"/>
    <col min="11" max="11" style="20300" width="3.00390625" customWidth="1"/>
    <col min="12" max="14" style="20300" width="8.00390625" customWidth="1"/>
    <col min="15" max="15" style="20300" width="25.00390625" customWidth="1"/>
    <col min="16" max="16" style="20300" width="14.00390625" customWidth="1"/>
    <col min="17" max="20" style="20301" width="8.00390625" customWidth="1"/>
    <col min="21" max="254" style="20133" width="8.00390625" customWidth="1"/>
    <col min="255" max="255" style="20133" width="9.140625" hidden="1"/>
  </cols>
  <sheetData>
    <row customHeight="1" ht="22.5" hidden="1">
      <c r="F1" s="2029" t="s">
        <v>1970</v>
      </c>
      <c r="G1" s="2029" t="s">
        <v>47</v>
      </c>
      <c r="H1" s="2029" t="s">
        <v>49</v>
      </c>
      <c r="IU1" s="1553" t="s">
        <v>14</v>
      </c>
    </row>
    <row s="20271" customFormat="1" customHeight="1" ht="22.5" hidden="1">
      <c r="A2" s="1229"/>
      <c r="B2" s="1558">
        <v>1</v>
      </c>
      <c r="C2" s="1558"/>
      <c r="D2" s="2326" t="s">
        <v>684</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0211"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0226"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0226"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0226"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0226" customFormat="1" customHeight="1" ht="14.699999999999998">
      <c r="A7" s="1553"/>
      <c r="B7" s="1558"/>
      <c r="C7" s="1553"/>
      <c r="D7" s="1893"/>
      <c r="E7" s="2499" t="s">
        <v>295</v>
      </c>
      <c r="F7" s="2500"/>
      <c r="G7" s="2500"/>
      <c r="H7" s="2500"/>
      <c r="I7" s="2500"/>
      <c r="J7" s="2872" t="s">
        <v>296</v>
      </c>
      <c r="K7" s="898"/>
      <c r="L7" s="898"/>
      <c r="M7" s="898"/>
      <c r="N7" s="898"/>
      <c r="O7" s="624"/>
      <c r="P7" s="898"/>
      <c r="Q7" s="623"/>
      <c r="R7" s="623"/>
      <c r="S7" s="623"/>
      <c r="T7" s="623"/>
      <c r="IU7" s="905">
        <v>14</v>
      </c>
    </row>
    <row s="20226" customFormat="1" customHeight="1" ht="21">
      <c r="A8" s="1553"/>
      <c r="B8" s="1558"/>
      <c r="C8" s="1553"/>
      <c r="D8" s="1893"/>
      <c r="E8" s="1946" t="s">
        <v>88</v>
      </c>
      <c r="F8" s="1938" t="s">
        <v>1970</v>
      </c>
      <c r="G8" s="1938" t="s">
        <v>47</v>
      </c>
      <c r="H8" s="1938" t="s">
        <v>49</v>
      </c>
      <c r="I8" s="1938" t="s">
        <v>1971</v>
      </c>
      <c r="J8" s="2873"/>
      <c r="K8" s="898"/>
      <c r="L8" s="898"/>
      <c r="M8" s="898"/>
      <c r="N8" s="898"/>
      <c r="O8" s="624"/>
      <c r="P8" s="898"/>
      <c r="Q8" s="623"/>
      <c r="R8" s="623"/>
      <c r="S8" s="623"/>
      <c r="T8" s="623"/>
      <c r="IU8" s="905">
        <v>20</v>
      </c>
    </row>
    <row s="20271"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0271" customFormat="1" customHeight="1" ht="15.75">
      <c r="A10" s="2029"/>
      <c r="B10" s="1558"/>
      <c r="C10" s="810"/>
      <c r="D10" s="1199"/>
      <c r="E10" s="1939"/>
      <c r="F10" s="1898" t="s">
        <v>1972</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0226"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0226"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0226"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0294" customFormat="1" customHeight="1" ht="10.5">
      <c r="B14" s="1232"/>
      <c r="D14" s="580"/>
      <c r="K14" s="898"/>
      <c r="L14" s="898"/>
      <c r="M14" s="898"/>
      <c r="N14" s="898"/>
      <c r="O14" s="624"/>
      <c r="P14" s="898"/>
      <c r="Q14" s="623"/>
      <c r="R14" s="623"/>
      <c r="S14" s="623"/>
      <c r="T14" s="623"/>
      <c r="IU14" s="579">
        <v>10</v>
      </c>
    </row>
    <row s="20294"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E9AF-3D03-AA49-AE67-0730414AE4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133" width="9.140625" hidden="1"/>
    <col min="2" max="2" style="20210" width="9.140625" hidden="1"/>
    <col min="3" max="3" style="20133" width="3.7109375" hidden="1" customWidth="1"/>
    <col min="4" max="4" style="20299" width="3.00390625" customWidth="1"/>
    <col min="5" max="5" style="20133" width="6.00390625" customWidth="1"/>
    <col min="6" max="6" style="20133" width="27.00390625" customWidth="1"/>
    <col min="7" max="7" style="20133" width="16.00390625" customWidth="1"/>
    <col min="8" max="8" style="20133" width="12.00390625" customWidth="1"/>
    <col min="9" max="9" style="20133" width="32.00390625" customWidth="1"/>
    <col min="10" max="11" style="20133" width="41.00390625" customWidth="1"/>
    <col min="12" max="12" style="20133" width="89.00390625" customWidth="1"/>
    <col min="13" max="13" style="20300" width="3.00390625" customWidth="1"/>
    <col min="14" max="16" style="20300" width="8.00390625" customWidth="1"/>
    <col min="17" max="17" style="20300" width="25.00390625" customWidth="1"/>
    <col min="18" max="18" style="20300" width="14.00390625" customWidth="1"/>
    <col min="19" max="22" style="20301" width="8.00390625" customWidth="1"/>
    <col min="23" max="256" style="20133" width="8.00390625" customWidth="1"/>
    <col min="257" max="257" style="20133" width="9.140625" hidden="1"/>
  </cols>
  <sheetData>
    <row customHeight="1" ht="22.5" hidden="1">
      <c r="IW1" s="1553" t="s">
        <v>14</v>
      </c>
    </row>
    <row s="20271" customFormat="1" customHeight="1" ht="22.5" hidden="1">
      <c r="A2" s="1229"/>
      <c r="B2" s="1558">
        <v>1</v>
      </c>
      <c r="C2" s="1558"/>
      <c r="D2" s="2326" t="s">
        <v>684</v>
      </c>
      <c r="E2" s="2287"/>
      <c r="F2" s="2290" t="str">
        <f>IF(ROIV_INFO_NAME="","",ROIV_INFO_NAME)</f>
        <v>АО "ДГК"</v>
      </c>
      <c r="G2" s="2315" t="s">
        <v>22</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0211"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0226"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0226"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0226"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0226" customFormat="1" customHeight="1" ht="14.699999999999998">
      <c r="A7" s="1553"/>
      <c r="B7" s="1558"/>
      <c r="C7" s="1553"/>
      <c r="D7" s="1893"/>
      <c r="E7" s="2499" t="s">
        <v>295</v>
      </c>
      <c r="F7" s="2500"/>
      <c r="G7" s="2500"/>
      <c r="H7" s="2500"/>
      <c r="I7" s="2500"/>
      <c r="J7" s="2500"/>
      <c r="K7" s="2500"/>
      <c r="L7" s="2872" t="s">
        <v>296</v>
      </c>
      <c r="M7" s="898"/>
      <c r="N7" s="898"/>
      <c r="O7" s="898"/>
      <c r="P7" s="898"/>
      <c r="Q7" s="624"/>
      <c r="R7" s="898"/>
      <c r="S7" s="623"/>
      <c r="T7" s="623"/>
      <c r="U7" s="623"/>
      <c r="V7" s="623"/>
      <c r="IW7" s="905">
        <v>14</v>
      </c>
    </row>
    <row s="20226"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0226" customFormat="1" customHeight="1" ht="29.25">
      <c r="A9" s="1553"/>
      <c r="B9" s="1558"/>
      <c r="C9" s="1553"/>
      <c r="D9" s="1893"/>
      <c r="E9" s="2877"/>
      <c r="F9" s="2877"/>
      <c r="G9" s="1935" t="s">
        <v>1973</v>
      </c>
      <c r="H9" s="1935" t="s">
        <v>1974</v>
      </c>
      <c r="I9" s="1935" t="s">
        <v>1975</v>
      </c>
      <c r="J9" s="2877"/>
      <c r="K9" s="2877"/>
      <c r="L9" s="2873"/>
      <c r="M9" s="898"/>
      <c r="N9" s="898"/>
      <c r="O9" s="898"/>
      <c r="P9" s="898"/>
      <c r="Q9" s="624"/>
      <c r="R9" s="898"/>
      <c r="S9" s="623"/>
      <c r="T9" s="623"/>
      <c r="U9" s="623"/>
      <c r="V9" s="623"/>
      <c r="IW9" s="905">
        <v>28</v>
      </c>
    </row>
    <row s="20271" customFormat="1" customHeight="1" ht="23.25">
      <c r="A10" s="2497"/>
      <c r="B10" s="1558">
        <v>1</v>
      </c>
      <c r="C10" s="1558"/>
      <c r="D10" s="1198"/>
      <c r="E10" s="1196">
        <v>1</v>
      </c>
      <c r="F10" s="1937" t="str">
        <f>IF(ROIV_INFO_NAME="","",ROIV_INFO_NAME)</f>
        <v>АО "ДГК"</v>
      </c>
      <c r="G10" s="2130" t="s">
        <v>22</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0271" customFormat="1" customHeight="1" ht="15.75">
      <c r="A11" s="2497"/>
      <c r="B11" s="1558"/>
      <c r="C11" s="810"/>
      <c r="D11" s="1199"/>
      <c r="E11" s="819"/>
      <c r="F11" s="814" t="s">
        <v>1976</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0226"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0226"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0226"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E513A-1FF4-5ABA-5124-147B4860AE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133" width="9.140625" hidden="1"/>
    <col min="2" max="2" style="20210" width="9.140625" hidden="1"/>
    <col min="3" max="3" style="20133" width="3.7109375" hidden="1" customWidth="1"/>
    <col min="4" max="4" style="20299" width="3.00390625" customWidth="1"/>
    <col min="5" max="5" style="20133" width="6.00390625" customWidth="1"/>
    <col min="6" max="6" style="20133" width="27.00390625" customWidth="1"/>
    <col min="7" max="7" style="20133" width="16.00390625" customWidth="1"/>
    <col min="8" max="8" style="20133" width="12.00390625" customWidth="1"/>
    <col min="9" max="9" style="20133" width="32.00390625" customWidth="1"/>
    <col min="10" max="11" style="20133" width="41.00390625" customWidth="1"/>
    <col min="12" max="12" style="20133" width="89.00390625" customWidth="1"/>
    <col min="13" max="13" style="20300" width="3.00390625" customWidth="1"/>
    <col min="14" max="16" style="20300" width="8.00390625" customWidth="1"/>
    <col min="17" max="17" style="20300" width="25.00390625" customWidth="1"/>
    <col min="18" max="18" style="20300" width="14.00390625" customWidth="1"/>
    <col min="19" max="22" style="20301" width="8.00390625" customWidth="1"/>
    <col min="23" max="256" style="20133" width="8.00390625" customWidth="1"/>
    <col min="257" max="257" style="20133" width="9.140625" hidden="1"/>
  </cols>
  <sheetData>
    <row customHeight="1" ht="22.5" hidden="1">
      <c r="IW1" s="2029" t="s">
        <v>14</v>
      </c>
    </row>
    <row s="20271" customFormat="1" customHeight="1" ht="22.5" hidden="1">
      <c r="A2" s="1229"/>
      <c r="B2" s="1764">
        <v>1</v>
      </c>
      <c r="C2" s="1764"/>
      <c r="D2" s="2326" t="s">
        <v>684</v>
      </c>
      <c r="E2" s="2302"/>
      <c r="F2" s="2304" t="str">
        <f>IF(ROIV_INFO_NAME="","",ROIV_INFO_NAME)</f>
        <v>АО "ДГК"</v>
      </c>
      <c r="G2" s="2130" t="s">
        <v>22</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0211"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0226"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0226"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0226"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0226" customFormat="1" customHeight="1" ht="14.699999999999998">
      <c r="A7" s="2029"/>
      <c r="B7" s="1764"/>
      <c r="C7" s="2029"/>
      <c r="D7" s="1913"/>
      <c r="E7" s="2499" t="s">
        <v>295</v>
      </c>
      <c r="F7" s="2500"/>
      <c r="G7" s="2500"/>
      <c r="H7" s="2500"/>
      <c r="I7" s="2500"/>
      <c r="J7" s="2500"/>
      <c r="K7" s="2500"/>
      <c r="L7" s="2872" t="s">
        <v>296</v>
      </c>
      <c r="M7" s="2022"/>
      <c r="N7" s="2022"/>
      <c r="O7" s="2022"/>
      <c r="P7" s="2022"/>
      <c r="Q7" s="2022"/>
      <c r="R7" s="2022"/>
      <c r="S7" s="623"/>
      <c r="T7" s="623"/>
      <c r="U7" s="623"/>
      <c r="V7" s="623"/>
      <c r="IW7" s="2007">
        <v>14</v>
      </c>
    </row>
    <row s="20226" customFormat="1" customHeight="1" ht="67.2">
      <c r="A8" s="2029"/>
      <c r="B8" s="1764"/>
      <c r="C8" s="2029"/>
      <c r="D8" s="1913"/>
      <c r="E8" s="2876" t="s">
        <v>88</v>
      </c>
      <c r="F8" s="2876" t="s">
        <v>1977</v>
      </c>
      <c r="G8" s="2878" t="s">
        <v>1978</v>
      </c>
      <c r="H8" s="2879"/>
      <c r="I8" s="2880"/>
      <c r="J8" s="2876" t="s">
        <v>1979</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0226" customFormat="1" customHeight="1" ht="29.25">
      <c r="A9" s="2029"/>
      <c r="B9" s="1764"/>
      <c r="C9" s="2029"/>
      <c r="D9" s="1913"/>
      <c r="E9" s="2877"/>
      <c r="F9" s="2877"/>
      <c r="G9" s="2292" t="s">
        <v>1973</v>
      </c>
      <c r="H9" s="2292" t="s">
        <v>1974</v>
      </c>
      <c r="I9" s="2292" t="s">
        <v>1975</v>
      </c>
      <c r="J9" s="2877"/>
      <c r="K9" s="2877"/>
      <c r="L9" s="2873"/>
      <c r="M9" s="2022"/>
      <c r="N9" s="2022"/>
      <c r="O9" s="2022"/>
      <c r="P9" s="2022"/>
      <c r="Q9" s="2022"/>
      <c r="R9" s="2022"/>
      <c r="S9" s="623"/>
      <c r="T9" s="623"/>
      <c r="U9" s="623"/>
      <c r="V9" s="623"/>
      <c r="IW9" s="2007">
        <v>28</v>
      </c>
    </row>
    <row s="20271" customFormat="1" customHeight="1" ht="1.05">
      <c r="A10" s="2497"/>
      <c r="B10" s="1764">
        <v>1</v>
      </c>
      <c r="C10" s="1764"/>
      <c r="D10" s="1198"/>
      <c r="E10" s="1193">
        <v>0</v>
      </c>
      <c r="F10" s="2289" t="str">
        <f>IF(ROIV_INFO_NAME="","",ROIV_INFO_NAME)</f>
        <v>АО "ДГК"</v>
      </c>
      <c r="G10" s="2131" t="s">
        <v>22</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0271" customFormat="1" customHeight="1" ht="15.75">
      <c r="A11" s="2497"/>
      <c r="B11" s="1764"/>
      <c r="C11" s="810"/>
      <c r="D11" s="1199"/>
      <c r="E11" s="819"/>
      <c r="F11" s="1049" t="s">
        <v>1976</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0226"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0226"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0226"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DB4F-C1DB-A1BC-0F53-8867C2DA189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133" width="9.140625" hidden="1"/>
    <col min="2" max="2" style="20210" width="9.140625" hidden="1"/>
    <col min="3" max="3" style="20133" width="3.7109375" hidden="1" customWidth="1"/>
    <col min="4" max="4" style="20299" width="3.00390625" customWidth="1"/>
    <col min="5" max="5" style="20133" width="6.00390625" customWidth="1"/>
    <col min="6" max="6" style="20133" width="27.00390625" customWidth="1"/>
    <col min="7" max="7" style="20133" width="29.00390625" customWidth="1"/>
    <col min="8" max="8" style="20133" width="25.00390625" customWidth="1"/>
    <col min="9" max="9" style="20133" width="5.00390625" customWidth="1"/>
    <col min="10" max="10" style="20133" width="6.00390625" customWidth="1"/>
    <col min="11" max="11" style="20133" width="41.00390625" customWidth="1"/>
    <col min="12" max="12" style="20133" width="42.00390625" customWidth="1"/>
    <col min="13" max="13" style="20133" width="41.00390625" customWidth="1"/>
    <col min="14" max="14" style="20133" width="89.00390625" customWidth="1"/>
    <col min="15" max="15" style="20300" width="3.00390625" customWidth="1"/>
    <col min="16" max="16" style="20300" width="8.00390625" customWidth="1"/>
    <col min="17" max="17" style="20133" width="9.140625" hidden="1"/>
  </cols>
  <sheetData>
    <row customHeight="1" ht="22.5" hidden="1">
      <c r="Q1" s="1553" t="s">
        <v>14</v>
      </c>
    </row>
    <row s="20271" customFormat="1" customHeight="1" ht="22.5" hidden="1">
      <c r="A2" s="894"/>
      <c r="B2" s="1558">
        <v>1</v>
      </c>
      <c r="C2" s="1558"/>
      <c r="D2" s="2326" t="s">
        <v>684</v>
      </c>
      <c r="E2" s="2525">
        <v>1</v>
      </c>
      <c r="F2" s="2701" t="str">
        <f>IF(region_name="","",region_name)</f>
        <v>Амурская область</v>
      </c>
      <c r="G2" s="2881"/>
      <c r="H2" s="2882"/>
      <c r="I2" s="872"/>
      <c r="J2" s="2308">
        <v>1</v>
      </c>
      <c r="K2" s="2310"/>
      <c r="L2" s="2310"/>
      <c r="M2" s="2310"/>
      <c r="N2" s="890"/>
      <c r="O2" s="1933"/>
      <c r="P2" s="909"/>
      <c r="Q2" s="821">
        <v>0</v>
      </c>
    </row>
    <row s="20271" customFormat="1" customHeight="1" ht="22.5" hidden="1">
      <c r="A3" s="1229"/>
      <c r="B3" s="1558"/>
      <c r="C3" s="1558"/>
      <c r="D3" s="1199"/>
      <c r="E3" s="2525"/>
      <c r="F3" s="2701"/>
      <c r="G3" s="2881"/>
      <c r="H3" s="2883"/>
      <c r="I3" s="819"/>
      <c r="J3" s="1898"/>
      <c r="K3" s="1898" t="s">
        <v>1980</v>
      </c>
      <c r="L3" s="1941"/>
      <c r="M3" s="2318"/>
      <c r="N3" s="2311"/>
      <c r="O3" s="1933"/>
      <c r="P3" s="909"/>
      <c r="Q3" s="821">
        <v>0</v>
      </c>
    </row>
    <row s="20211" customFormat="1" customHeight="1" ht="5.25" hidden="1">
      <c r="A4" s="894"/>
      <c r="D4" s="892"/>
      <c r="F4" s="645" t="s">
        <v>83</v>
      </c>
      <c r="G4" s="892" t="s">
        <v>84</v>
      </c>
      <c r="H4" s="892"/>
      <c r="I4" s="2321"/>
      <c r="J4" s="1942"/>
      <c r="K4" s="2309"/>
      <c r="L4" s="2309"/>
      <c r="M4" s="2309"/>
      <c r="N4" s="2305"/>
      <c r="O4" s="645" t="s">
        <v>83</v>
      </c>
      <c r="P4" s="645"/>
      <c r="Q4" s="909">
        <v>0</v>
      </c>
    </row>
    <row s="20271" customFormat="1" customHeight="1" ht="22.5" hidden="1">
      <c r="A5" s="2039"/>
      <c r="B5" s="1764">
        <v>1</v>
      </c>
      <c r="C5" s="1764"/>
      <c r="D5" s="1199"/>
      <c r="E5" s="2311"/>
      <c r="F5" s="2311"/>
      <c r="G5" s="2311"/>
      <c r="H5" s="2322"/>
      <c r="I5" s="2327" t="s">
        <v>684</v>
      </c>
      <c r="J5" s="2320">
        <v>1</v>
      </c>
      <c r="K5" s="2310"/>
      <c r="L5" s="2310"/>
      <c r="M5" s="2310"/>
      <c r="N5" s="890"/>
      <c r="O5" s="1933"/>
      <c r="P5" s="2034"/>
      <c r="Q5" s="1022">
        <v>0</v>
      </c>
    </row>
    <row s="20226" customFormat="1" customHeight="1" ht="14.699999999999998">
      <c r="A6" s="1553"/>
      <c r="B6" s="1558"/>
      <c r="C6" s="1553"/>
      <c r="D6" s="1893"/>
      <c r="E6" s="907"/>
      <c r="F6" s="907"/>
      <c r="G6" s="907"/>
      <c r="H6" s="907"/>
      <c r="I6" s="907"/>
      <c r="J6" s="907"/>
      <c r="K6" s="907"/>
      <c r="L6" s="907"/>
      <c r="M6" s="907"/>
      <c r="N6" s="2033"/>
      <c r="O6" s="645"/>
      <c r="P6" s="898"/>
      <c r="Q6" s="905">
        <v>14</v>
      </c>
    </row>
    <row s="20226"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0226" customFormat="1" customHeight="1" ht="14.699999999999998">
      <c r="A8" s="1553"/>
      <c r="B8" s="1558"/>
      <c r="C8" s="1553"/>
      <c r="D8" s="1893"/>
      <c r="E8" s="907"/>
      <c r="F8" s="565"/>
      <c r="G8" s="565"/>
      <c r="H8" s="565"/>
      <c r="I8" s="565"/>
      <c r="J8" s="565"/>
      <c r="K8" s="565"/>
      <c r="L8" s="565"/>
      <c r="M8" s="565"/>
      <c r="N8" s="1014"/>
      <c r="O8" s="898"/>
      <c r="P8" s="898"/>
      <c r="Q8" s="905">
        <v>14</v>
      </c>
    </row>
    <row s="22465" customFormat="1" customHeight="1" ht="14.25" hidden="1">
      <c r="A9" s="1866"/>
      <c r="B9" s="1876"/>
      <c r="C9" s="1866"/>
      <c r="D9" s="1893"/>
      <c r="E9" s="2312"/>
      <c r="F9" s="2312"/>
      <c r="G9" s="2312"/>
      <c r="H9" s="2312"/>
      <c r="I9" s="2891"/>
      <c r="J9" s="2891"/>
      <c r="K9" s="2891"/>
      <c r="L9" s="2312"/>
      <c r="M9" s="2313"/>
      <c r="O9" s="1943"/>
      <c r="P9" s="1943"/>
      <c r="Q9" s="1944">
        <v>0</v>
      </c>
    </row>
    <row s="20226" customFormat="1" customHeight="1" ht="14.699999999999998">
      <c r="A10" s="1553"/>
      <c r="B10" s="1558"/>
      <c r="C10" s="1553"/>
      <c r="D10" s="1893"/>
      <c r="E10" s="2525" t="s">
        <v>295</v>
      </c>
      <c r="F10" s="2525"/>
      <c r="G10" s="2525"/>
      <c r="H10" s="2525"/>
      <c r="I10" s="2525"/>
      <c r="J10" s="2525"/>
      <c r="K10" s="2525"/>
      <c r="L10" s="2525"/>
      <c r="M10" s="2499"/>
      <c r="N10" s="2876" t="s">
        <v>296</v>
      </c>
      <c r="O10" s="898"/>
      <c r="P10" s="898"/>
      <c r="Q10" s="905">
        <v>14</v>
      </c>
    </row>
    <row s="20226" customFormat="1" customHeight="1" ht="44.25">
      <c r="A11" s="2029"/>
      <c r="B11" s="1764"/>
      <c r="C11" s="2029"/>
      <c r="D11" s="1913"/>
      <c r="E11" s="2890" t="s">
        <v>88</v>
      </c>
      <c r="F11" s="2890" t="s">
        <v>299</v>
      </c>
      <c r="G11" s="2890" t="s">
        <v>1981</v>
      </c>
      <c r="H11" s="2890"/>
      <c r="I11" s="2890" t="s">
        <v>1982</v>
      </c>
      <c r="J11" s="2890"/>
      <c r="K11" s="2890"/>
      <c r="L11" s="2890" t="s">
        <v>1983</v>
      </c>
      <c r="M11" s="2878" t="s">
        <v>1984</v>
      </c>
      <c r="N11" s="2889"/>
      <c r="O11" s="2022"/>
      <c r="P11" s="2022"/>
      <c r="Q11" s="2007">
        <v>42</v>
      </c>
    </row>
    <row s="20226" customFormat="1" customHeight="1" ht="29.25">
      <c r="A12" s="1553"/>
      <c r="B12" s="1558"/>
      <c r="C12" s="1553"/>
      <c r="D12" s="1893"/>
      <c r="E12" s="2876"/>
      <c r="F12" s="2890"/>
      <c r="G12" s="2307" t="s">
        <v>1985</v>
      </c>
      <c r="H12" s="2307" t="s">
        <v>303</v>
      </c>
      <c r="I12" s="2890"/>
      <c r="J12" s="2890"/>
      <c r="K12" s="2890"/>
      <c r="L12" s="2890"/>
      <c r="M12" s="2878"/>
      <c r="N12" s="2877"/>
      <c r="O12" s="898"/>
      <c r="P12" s="898"/>
      <c r="Q12" s="905">
        <v>28</v>
      </c>
    </row>
    <row s="20271" customFormat="1" customHeight="1" ht="23.25">
      <c r="A13" s="2497">
        <v>26379339</v>
      </c>
      <c r="B13" s="1558">
        <v>1</v>
      </c>
      <c r="C13" s="1558"/>
      <c r="D13" s="1199"/>
      <c r="E13" s="2525">
        <v>1</v>
      </c>
      <c r="F13" s="2884" t="str">
        <f>IF(region_name="","",region_name)</f>
        <v>Амурская область</v>
      </c>
      <c r="G13" s="2885"/>
      <c r="H13" s="2892"/>
      <c r="I13" s="872"/>
      <c r="J13" s="2303">
        <v>1</v>
      </c>
      <c r="K13" s="2316"/>
      <c r="L13" s="2317"/>
      <c r="M13" s="2317"/>
      <c r="N13" s="2886" t="s">
        <v>1986</v>
      </c>
      <c r="O13" s="1933"/>
      <c r="P13" s="909"/>
      <c r="Q13" s="821">
        <v>22</v>
      </c>
    </row>
    <row s="20271" customFormat="1" customHeight="1" ht="23.25">
      <c r="A14" s="2497"/>
      <c r="B14" s="1558"/>
      <c r="C14" s="1558"/>
      <c r="D14" s="1199"/>
      <c r="E14" s="2525"/>
      <c r="F14" s="2884"/>
      <c r="G14" s="2885"/>
      <c r="H14" s="2893"/>
      <c r="I14" s="819"/>
      <c r="J14" s="1898"/>
      <c r="K14" s="1898" t="s">
        <v>1980</v>
      </c>
      <c r="L14" s="1941"/>
      <c r="M14" s="1941"/>
      <c r="N14" s="2887"/>
      <c r="O14" s="1933"/>
      <c r="P14" s="909"/>
      <c r="Q14" s="821">
        <v>22</v>
      </c>
    </row>
    <row s="20271" customFormat="1" customHeight="1" ht="23.25">
      <c r="A15" s="2497"/>
      <c r="B15" s="1558"/>
      <c r="C15" s="810"/>
      <c r="D15" s="1199"/>
      <c r="E15" s="819"/>
      <c r="F15" s="1898" t="s">
        <v>1972</v>
      </c>
      <c r="G15" s="1940"/>
      <c r="H15" s="1940"/>
      <c r="I15" s="585"/>
      <c r="J15" s="585"/>
      <c r="K15" s="585"/>
      <c r="L15" s="585"/>
      <c r="M15" s="585"/>
      <c r="N15" s="2887"/>
      <c r="O15" s="1934"/>
      <c r="P15" s="909"/>
      <c r="Q15" s="821">
        <v>22</v>
      </c>
    </row>
    <row s="20226" customFormat="1" customHeight="1" ht="22.049999999999997">
      <c r="A16" s="1553"/>
      <c r="B16" s="1558"/>
      <c r="C16" s="1553"/>
      <c r="D16" s="849"/>
      <c r="E16" s="578"/>
      <c r="F16" s="578"/>
      <c r="G16" s="578"/>
      <c r="H16" s="578"/>
      <c r="I16" s="578"/>
      <c r="J16" s="578"/>
      <c r="K16" s="578"/>
      <c r="L16" s="578"/>
      <c r="M16" s="907"/>
      <c r="N16" s="2033"/>
      <c r="O16" s="898"/>
      <c r="P16" s="898"/>
      <c r="Q16" s="905">
        <v>21</v>
      </c>
    </row>
    <row s="20226"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0226"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D2B86-EF12-537F-616B-CDA705B6EC5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0594" width="9.140625" hidden="1"/>
    <col min="2" max="2" style="22224" width="9.140625" hidden="1"/>
    <col min="3" max="3" style="22505" width="3.00390625" customWidth="1"/>
    <col min="4" max="4" style="22224" width="6.00390625" customWidth="1"/>
    <col min="5" max="5" style="22224" width="22.00390625" customWidth="1"/>
    <col min="6" max="6" style="22224" width="15.00390625" customWidth="1"/>
    <col min="7" max="7" style="22224" width="14.00390625" customWidth="1"/>
    <col min="8" max="8" style="22224" width="47.00390625" customWidth="1"/>
    <col min="9" max="9" style="22224" width="115.00390625" customWidth="1"/>
    <col min="10" max="10" style="22224" width="3.00390625" customWidth="1"/>
    <col min="11" max="12" style="22224" width="8.00390625" customWidth="1"/>
    <col min="13" max="13" style="22224" width="9.140625" hidden="1"/>
  </cols>
  <sheetData>
    <row customHeight="1" ht="14.25" hidden="1">
      <c r="M1" s="519" t="s">
        <v>14</v>
      </c>
    </row>
    <row customHeight="1" ht="14.25" hidden="1">
      <c r="M2" s="519">
        <v>0</v>
      </c>
    </row>
    <row customHeight="1" ht="14.25" hidden="1">
      <c r="M3" s="519">
        <v>0</v>
      </c>
    </row>
    <row customHeight="1" ht="3">
      <c r="M4" s="519">
        <v>3</v>
      </c>
    </row>
    <row s="20133" customFormat="1" customHeight="1" ht="31.5">
      <c r="A5" s="513"/>
      <c r="C5" s="488"/>
      <c r="D5" s="2498" t="s">
        <v>1987</v>
      </c>
      <c r="E5" s="2498"/>
      <c r="F5" s="2498"/>
      <c r="G5" s="2498"/>
      <c r="H5" s="2498"/>
      <c r="I5" s="663"/>
      <c r="M5" s="481">
        <v>30</v>
      </c>
    </row>
    <row customHeight="1" ht="3" hidden="1">
      <c r="D6" s="520"/>
      <c r="E6" s="520"/>
      <c r="F6" s="520"/>
      <c r="G6" s="520"/>
      <c r="H6" s="520"/>
      <c r="I6" s="520"/>
      <c r="M6" s="519">
        <v>0</v>
      </c>
    </row>
    <row s="20594" customFormat="1" customHeight="1" ht="14.699999999999998">
      <c r="B7" s="517"/>
      <c r="C7" s="518"/>
      <c r="D7" s="521"/>
      <c r="E7" s="521"/>
      <c r="F7" s="521"/>
      <c r="G7" s="521"/>
      <c r="H7" s="1150"/>
      <c r="I7" s="521"/>
      <c r="J7" s="522"/>
      <c r="M7" s="516">
        <v>14</v>
      </c>
    </row>
    <row customHeight="1" ht="14.699999999999998">
      <c r="D8" s="2607" t="s">
        <v>295</v>
      </c>
      <c r="E8" s="2607"/>
      <c r="F8" s="2607"/>
      <c r="G8" s="2607"/>
      <c r="H8" s="2607"/>
      <c r="I8" s="2607" t="s">
        <v>296</v>
      </c>
      <c r="M8" s="519">
        <v>14</v>
      </c>
    </row>
    <row customHeight="1" ht="29.25">
      <c r="D9" s="2607" t="s">
        <v>88</v>
      </c>
      <c r="E9" s="2607" t="s">
        <v>1988</v>
      </c>
      <c r="F9" s="2607"/>
      <c r="G9" s="2607"/>
      <c r="H9" s="2607"/>
      <c r="I9" s="2607"/>
      <c r="M9" s="519">
        <v>28</v>
      </c>
    </row>
    <row customHeight="1" ht="24">
      <c r="D10" s="2607"/>
      <c r="E10" s="525" t="s">
        <v>1989</v>
      </c>
      <c r="F10" s="525" t="s">
        <v>1990</v>
      </c>
      <c r="G10" s="525" t="s">
        <v>1991</v>
      </c>
      <c r="H10" s="525" t="s">
        <v>385</v>
      </c>
      <c r="I10" s="2607"/>
      <c r="M10" s="519">
        <v>23</v>
      </c>
    </row>
    <row customHeight="1" ht="12" hidden="1">
      <c r="D11" s="485" t="s">
        <v>106</v>
      </c>
      <c r="E11" s="485" t="s">
        <v>91</v>
      </c>
      <c r="F11" s="485" t="s">
        <v>108</v>
      </c>
      <c r="G11" s="485" t="s">
        <v>92</v>
      </c>
      <c r="H11" s="485" t="s">
        <v>93</v>
      </c>
      <c r="I11" s="485" t="s">
        <v>109</v>
      </c>
      <c r="M11" s="519">
        <v>0</v>
      </c>
    </row>
    <row s="22224" customFormat="1" customHeight="1" ht="26.25">
      <c r="A12" s="543" t="s">
        <v>90</v>
      </c>
      <c r="B12" s="523" t="s">
        <v>22</v>
      </c>
      <c r="C12" s="524"/>
      <c r="D12" s="526" t="s">
        <v>106</v>
      </c>
      <c r="E12" s="779"/>
      <c r="F12" s="779"/>
      <c r="G12" s="2132" t="s">
        <v>22</v>
      </c>
      <c r="H12" s="780"/>
      <c r="I12" s="2567" t="s">
        <v>1992</v>
      </c>
      <c r="K12" s="670"/>
      <c r="L12" s="671"/>
      <c r="M12" s="515">
        <v>25</v>
      </c>
    </row>
    <row customHeight="1" ht="15.75">
      <c r="A13" s="519"/>
      <c r="B13" s="519"/>
      <c r="C13" s="519"/>
      <c r="D13" s="507"/>
      <c r="E13" s="528" t="s">
        <v>463</v>
      </c>
      <c r="F13" s="527"/>
      <c r="G13" s="527"/>
      <c r="H13" s="612"/>
      <c r="I13" s="2569"/>
      <c r="M13" s="519">
        <v>15</v>
      </c>
    </row>
    <row customHeight="1" ht="3">
      <c r="A14" s="519"/>
      <c r="B14" s="519"/>
      <c r="C14" s="519"/>
      <c r="M14" s="519">
        <v>3</v>
      </c>
    </row>
    <row customHeight="1" ht="29.25">
      <c r="E15" s="2894" t="s">
        <v>1993</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927F2-4976-7928-C4A3-6A3C1ECC0ED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2524" width="9.140625" hidden="1"/>
    <col min="3" max="3" style="22525" width="3.00390625" customWidth="1"/>
    <col min="4" max="4" style="22524" width="6.00390625" customWidth="1"/>
    <col min="5" max="5" style="22524" width="94.00390625" customWidth="1"/>
    <col min="6" max="9" style="22524" width="8.00390625" customWidth="1"/>
    <col min="10" max="10" style="22524"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1994</v>
      </c>
      <c r="E7" s="2896"/>
      <c r="F7" s="665"/>
      <c r="J7" s="467">
        <v>22</v>
      </c>
    </row>
    <row customHeight="1" ht="3">
      <c r="C8" s="490"/>
      <c r="D8" s="468"/>
      <c r="E8" s="468"/>
      <c r="J8" s="467">
        <v>3</v>
      </c>
    </row>
    <row customHeight="1" ht="16.8">
      <c r="C9" s="490"/>
      <c r="D9" s="503" t="s">
        <v>88</v>
      </c>
      <c r="E9" s="658" t="s">
        <v>1995</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1996</v>
      </c>
      <c r="J13" s="467">
        <v>12</v>
      </c>
    </row>
    <row customHeight="1" ht="3">
      <c r="J14" s="467">
        <v>3</v>
      </c>
    </row>
    <row customHeight="1" ht="23.25">
      <c r="C15" s="535"/>
      <c r="D15" s="2897" t="s">
        <v>1997</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BC2B-62EE-2D2E-30F5-C5E88A0C318E}" mc:Ignorable="x14ac xr xr2 xr3">
  <sheetPr>
    <tabColor rgb="FFCCCCFF"/>
    <pageSetUpPr fitToPage="1"/>
  </sheetPr>
  <dimension ref="A1:M20"/>
  <sheetViews>
    <sheetView topLeftCell="C6" showGridLines="0" zoomScale="90" workbookViewId="0">
      <selection activeCell="C12" sqref="C12"/>
    </sheetView>
  </sheetViews>
  <sheetFormatPr defaultColWidth="9.140625" customHeight="1" defaultRowHeight="14.25"/>
  <cols>
    <col min="1" max="2" style="22524" width="9.140625" hidden="1"/>
    <col min="3" max="3" style="22525" width="3.00390625" customWidth="1"/>
    <col min="4" max="4" style="22524" width="6.00390625" customWidth="1"/>
    <col min="5" max="5" style="22524" width="205.57421875" customWidth="1"/>
    <col min="6" max="12" style="22524" width="8.00390625" customWidth="1"/>
    <col min="13" max="13" style="22524"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1998</v>
      </c>
      <c r="E7" s="2498"/>
      <c r="F7" s="665"/>
      <c r="M7" s="467">
        <v>22</v>
      </c>
    </row>
    <row customHeight="1" ht="3">
      <c r="C8" s="490"/>
      <c r="D8" s="468"/>
      <c r="E8" s="468"/>
      <c r="M8" s="467">
        <v>3</v>
      </c>
    </row>
    <row customHeight="1" ht="16.8">
      <c r="C9" s="490"/>
      <c r="D9" s="503" t="s">
        <v>88</v>
      </c>
      <c r="E9" s="506" t="s">
        <v>282</v>
      </c>
      <c r="M9" s="467">
        <v>16</v>
      </c>
    </row>
    <row customHeight="1" ht="12.75">
      <c r="C10" s="490"/>
      <c r="D10" s="485" t="s">
        <v>106</v>
      </c>
      <c r="E10" s="485" t="s">
        <v>107</v>
      </c>
      <c r="M10" s="467">
        <v>12</v>
      </c>
    </row>
    <row customHeight="1" ht="15" hidden="1">
      <c r="C11" s="490"/>
      <c r="D11" s="511">
        <v>0</v>
      </c>
      <c r="E11" s="547"/>
      <c r="M11" s="467">
        <v>0</v>
      </c>
    </row>
    <row customHeight="1" ht="85.5">
      <c r="A12" s="8282"/>
      <c r="B12" s="8282"/>
      <c r="C12" s="2215" t="s">
        <v>684</v>
      </c>
      <c r="D12" s="511" t="s">
        <v>106</v>
      </c>
      <c r="E12" s="512" t="s">
        <v>1999</v>
      </c>
      <c r="F12" s="8282"/>
      <c r="G12" s="8282"/>
      <c r="H12" s="8282"/>
      <c r="I12" s="8282"/>
      <c r="J12" s="8282"/>
      <c r="K12" s="8282"/>
      <c r="L12" s="8282"/>
      <c r="M12" s="8282"/>
    </row>
    <row customHeight="1" ht="68.25">
      <c r="A13" s="8282"/>
      <c r="B13" s="8282"/>
      <c r="C13" s="2215" t="s">
        <v>684</v>
      </c>
      <c r="D13" s="511" t="s">
        <v>107</v>
      </c>
      <c r="E13" s="512" t="s">
        <v>2000</v>
      </c>
      <c r="F13" s="8282"/>
      <c r="G13" s="8282"/>
      <c r="H13" s="8282"/>
      <c r="I13" s="8282"/>
      <c r="J13" s="8282"/>
      <c r="K13" s="8282"/>
      <c r="L13" s="8282"/>
      <c r="M13" s="8282"/>
    </row>
    <row customHeight="1" ht="125.25">
      <c r="A14" s="8282"/>
      <c r="B14" s="8282"/>
      <c r="C14" s="2215" t="s">
        <v>684</v>
      </c>
      <c r="D14" s="511" t="s">
        <v>90</v>
      </c>
      <c r="E14" s="512" t="s">
        <v>2001</v>
      </c>
      <c r="F14" s="8282"/>
      <c r="G14" s="8282"/>
      <c r="H14" s="8282"/>
      <c r="I14" s="8282"/>
      <c r="J14" s="8282"/>
      <c r="K14" s="8282"/>
      <c r="L14" s="8282"/>
      <c r="M14" s="8282"/>
    </row>
    <row customHeight="1" ht="99">
      <c r="A15" s="8282"/>
      <c r="B15" s="8282"/>
      <c r="C15" s="2215" t="s">
        <v>684</v>
      </c>
      <c r="D15" s="511" t="s">
        <v>91</v>
      </c>
      <c r="E15" s="512" t="s">
        <v>2002</v>
      </c>
      <c r="F15" s="8282"/>
      <c r="G15" s="8282"/>
      <c r="H15" s="8282"/>
      <c r="I15" s="8282"/>
      <c r="J15" s="8282"/>
      <c r="K15" s="8282"/>
      <c r="L15" s="8282"/>
      <c r="M15" s="8282"/>
    </row>
    <row customHeight="1" ht="82.5">
      <c r="A16" s="8282"/>
      <c r="B16" s="8282"/>
      <c r="C16" s="2215" t="s">
        <v>684</v>
      </c>
      <c r="D16" s="511" t="s">
        <v>108</v>
      </c>
      <c r="E16" s="512" t="s">
        <v>2003</v>
      </c>
      <c r="F16" s="8282"/>
      <c r="G16" s="8282"/>
      <c r="H16" s="8282"/>
      <c r="I16" s="8282"/>
      <c r="J16" s="8282"/>
      <c r="K16" s="8282"/>
      <c r="L16" s="8282"/>
      <c r="M16" s="8282"/>
    </row>
    <row customHeight="1" ht="111.75">
      <c r="A17" s="8282"/>
      <c r="B17" s="8282"/>
      <c r="C17" s="2215" t="s">
        <v>684</v>
      </c>
      <c r="D17" s="511" t="s">
        <v>92</v>
      </c>
      <c r="E17" s="512" t="s">
        <v>2004</v>
      </c>
      <c r="F17" s="8282"/>
      <c r="G17" s="8282"/>
      <c r="H17" s="8282"/>
      <c r="I17" s="8282"/>
      <c r="J17" s="8282"/>
      <c r="K17" s="8282"/>
      <c r="L17" s="8282"/>
      <c r="M17" s="8282"/>
    </row>
    <row customHeight="1" ht="43.5">
      <c r="A18" s="8282"/>
      <c r="B18" s="8282"/>
      <c r="C18" s="2215" t="s">
        <v>684</v>
      </c>
      <c r="D18" s="511" t="s">
        <v>93</v>
      </c>
      <c r="E18" s="512" t="s">
        <v>2005</v>
      </c>
      <c r="F18" s="8282"/>
      <c r="G18" s="8282"/>
      <c r="H18" s="8282"/>
      <c r="I18" s="8282"/>
      <c r="J18" s="8282"/>
      <c r="K18" s="8282"/>
      <c r="L18" s="8282"/>
      <c r="M18" s="8282"/>
    </row>
    <row customHeight="1" ht="14.699999999999998">
      <c r="C19" s="490"/>
      <c r="D19" s="507"/>
      <c r="E19" s="505" t="s">
        <v>1996</v>
      </c>
      <c r="M19" s="467">
        <v>14</v>
      </c>
    </row>
    <row customHeight="1" ht="14.25" hidden="1">
      <c r="A20" s="467" t="s">
        <v>82</v>
      </c>
      <c r="B20" s="467">
        <v>0</v>
      </c>
      <c r="C20" s="489">
        <v>3</v>
      </c>
      <c r="D20" s="467">
        <v>6</v>
      </c>
      <c r="E20" s="467">
        <v>94</v>
      </c>
      <c r="F20" s="467">
        <v>8</v>
      </c>
      <c r="G20" s="467">
        <v>8</v>
      </c>
      <c r="H20" s="467">
        <v>8</v>
      </c>
      <c r="I20" s="467">
        <v>8</v>
      </c>
      <c r="J20" s="467">
        <v>8</v>
      </c>
      <c r="K20" s="467">
        <v>8</v>
      </c>
      <c r="L20" s="467">
        <v>8</v>
      </c>
      <c r="M20" s="467">
        <v>14</v>
      </c>
    </row>
  </sheetData>
  <sheetProtection sheet="1" formatColumns="0" formatRows="0" autoFilter="0" sort="1" insertRows="1" insertColumns="1" deleteRows="1" deleteColumns="1"/>
  <mergeCells count="1">
    <mergeCell ref="D7:E7"/>
  </mergeCells>
  <dataValidations count="8">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355B8-764F-76BF-E602-C988F39B00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271" width="1.7109375" customWidth="1"/>
    <col min="2" max="2" style="20271" width="34.57421875" customWidth="1"/>
    <col min="3" max="3" style="20271" width="85.00390625" customWidth="1"/>
    <col min="4" max="4" style="20271" width="17.00390625" customWidth="1"/>
    <col min="5" max="5" style="20271" width="8.00390625" customWidth="1"/>
    <col min="6" max="6" style="20271" width="9.140625" hidden="1"/>
  </cols>
  <sheetData>
    <row customHeight="1" ht="3">
      <c r="F1" s="487" t="s">
        <v>14</v>
      </c>
    </row>
    <row customHeight="1" ht="22.5">
      <c r="B2" s="3011" t="s">
        <v>2006</v>
      </c>
      <c r="C2" s="2898"/>
      <c r="D2" s="2898"/>
      <c r="E2" s="666"/>
      <c r="F2" s="487">
        <v>22</v>
      </c>
    </row>
    <row customHeight="1" ht="3">
      <c r="F3" s="487">
        <v>3</v>
      </c>
    </row>
    <row customHeight="1" ht="23.25">
      <c r="B4" s="3012" t="s">
        <v>2007</v>
      </c>
      <c r="C4" s="781" t="s">
        <v>2008</v>
      </c>
      <c r="D4" s="781" t="s">
        <v>2009</v>
      </c>
      <c r="F4" s="487">
        <v>22</v>
      </c>
    </row>
    <row customHeight="1" ht="11.25" hidden="1">
      <c r="A5" s="487" t="s">
        <v>82</v>
      </c>
      <c r="B5" s="487">
        <v>34</v>
      </c>
      <c r="C5" s="487">
        <v>85</v>
      </c>
      <c r="D5" s="487">
        <v>17</v>
      </c>
      <c r="E5" s="487">
        <v>8</v>
      </c>
      <c r="F5" s="487">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D5DA2-822A-A2FF-E9C2-AE44E52A73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271" width="26.57421875" customWidth="1"/>
    <col min="2" max="2" style="20271" width="10.00390625" customWidth="1"/>
    <col min="3" max="3" style="20271" width="9.140625"/>
    <col min="4" max="4" style="20271" width="11.140625" customWidth="1"/>
    <col min="5" max="5" style="20271" width="16.57421875" customWidth="1"/>
    <col min="6" max="6" style="20271" width="16.28125" customWidth="1"/>
    <col min="7" max="7" style="20271" width="19.140625" customWidth="1"/>
    <col min="8" max="11" style="20271" width="10.00390625" customWidth="1"/>
    <col min="12" max="12" style="20271" width="12.7109375" customWidth="1"/>
    <col min="13" max="13" style="20271" width="61.28125" customWidth="1"/>
    <col min="14" max="14" style="20271" width="10.00390625" customWidth="1"/>
    <col min="15" max="17" style="20271" width="23.7109375" customWidth="1"/>
    <col min="18" max="18" style="20271" width="11.7109375" customWidth="1"/>
    <col min="19" max="19" style="20271" width="8.57421875" customWidth="1"/>
    <col min="20" max="20" style="20271" width="11.7109375" customWidth="1"/>
    <col min="21" max="21" style="20271" width="8.57421875" customWidth="1"/>
    <col min="22" max="22" style="20271" width="4.7109375" customWidth="1"/>
    <col min="23" max="23" style="20271" width="115.7109375" customWidth="1"/>
    <col min="24" max="24" style="20271" width="115.28125" customWidth="1"/>
    <col min="25" max="27" style="20271" width="9.140625"/>
    <col min="28" max="28" style="20271" width="115.7109375" customWidth="1"/>
    <col min="29" max="29" style="20271" width="9.140625"/>
    <col min="30" max="90" style="20271" width="115.7109375" customWidth="1"/>
    <col min="91" max="184" style="20271" width="9.140625"/>
  </cols>
  <sheetData>
    <row r="2" s="22538" customFormat="1" customHeight="1" ht="17.25">
      <c r="A2" s="2213" t="s">
        <v>2010</v>
      </c>
    </row>
    <row r="4" s="22524" customFormat="1" customHeight="1" ht="15">
      <c r="C4" s="2214"/>
      <c r="D4" s="511"/>
      <c r="E4" s="775"/>
    </row>
    <row r="6" s="22538" customFormat="1" customHeight="1" ht="17.25">
      <c r="A6" s="2213" t="s">
        <v>2011</v>
      </c>
    </row>
    <row r="8" s="22524" customFormat="1" customHeight="1" ht="17.25">
      <c r="C8" s="2215"/>
      <c r="D8" s="511"/>
      <c r="E8" s="512"/>
    </row>
    <row r="11" s="22538" customFormat="1" customHeight="1" ht="17.25">
      <c r="A11" s="2213" t="s">
        <v>2012</v>
      </c>
    </row>
    <row r="13" s="20226" customFormat="1" customHeight="1" ht="15">
      <c r="A13" s="2615">
        <v>1</v>
      </c>
      <c r="B13" s="1558"/>
      <c r="C13" s="1199" t="s">
        <v>684</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0271"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0271" customFormat="1" customHeight="1" ht="15">
      <c r="A15" s="2615"/>
      <c r="B15" s="1558"/>
      <c r="C15" s="810"/>
      <c r="D15" s="1199"/>
      <c r="E15" s="819"/>
      <c r="F15" s="575"/>
      <c r="G15" s="813" t="s">
        <v>99</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2538" customFormat="1" customHeight="1" ht="17.25">
      <c r="A17" s="2213" t="s">
        <v>2013</v>
      </c>
    </row>
    <row r="19" s="20271" customFormat="1" customHeight="1" ht="15">
      <c r="A19" s="2280"/>
      <c r="B19" s="1764">
        <v>1</v>
      </c>
      <c r="C19" s="1764"/>
      <c r="D19" s="1198" t="s">
        <v>684</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0271" customFormat="1" customHeight="1" ht="15">
      <c r="A21" s="2213" t="s">
        <v>2014</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0271" customFormat="1" customHeight="1" ht="15">
      <c r="U22" s="583"/>
    </row>
    <row s="20337" customFormat="1" customHeight="1" ht="15">
      <c r="A23" s="821"/>
      <c r="B23" s="821"/>
      <c r="C23" s="2126" t="s">
        <v>684</v>
      </c>
      <c r="D23" s="2506" t="s">
        <v>106</v>
      </c>
      <c r="E23" s="2507"/>
      <c r="F23" s="2505" t="s">
        <v>19</v>
      </c>
      <c r="G23" s="2955"/>
      <c r="H23" s="2525">
        <v>1</v>
      </c>
      <c r="I23" s="2957" t="str">
        <f>IF(U23="","",INDEX(TERRITORY_MR_LIST,MATCH(U23,TERRITORY_LIST_ID,0)))</f>
        <v/>
      </c>
      <c r="J23" s="2505" t="s">
        <v>19</v>
      </c>
      <c r="K23" s="1230"/>
      <c r="L23" s="2180" t="s">
        <v>106</v>
      </c>
      <c r="M23" s="1001"/>
      <c r="N23" s="1002"/>
      <c r="O23" s="1002"/>
      <c r="P23" s="1002"/>
      <c r="Q23" s="1002"/>
      <c r="R23" s="1002"/>
      <c r="S23" s="1002"/>
      <c r="T23" s="1002"/>
      <c r="U23" s="1003"/>
      <c r="V23" s="1002"/>
      <c r="W23" s="1002"/>
      <c r="X23" s="993"/>
      <c r="Y23" s="993" t="s">
        <v>115</v>
      </c>
      <c r="Z23" s="993">
        <v>1705000</v>
      </c>
      <c r="AA23" s="993"/>
      <c r="AB23" s="993"/>
      <c r="AC23" s="993"/>
      <c r="AD23" s="993"/>
      <c r="AE23" s="993"/>
      <c r="AF23" s="993"/>
      <c r="AG23" s="993"/>
      <c r="AH23" s="993"/>
      <c r="AI23" s="993"/>
      <c r="AJ23" s="993"/>
      <c r="AK23" s="993"/>
      <c r="AL23" s="993"/>
    </row>
    <row s="20337" customFormat="1" customHeight="1" ht="15">
      <c r="A24" s="821"/>
      <c r="B24" s="821"/>
      <c r="C24" s="574"/>
      <c r="D24" s="2506"/>
      <c r="E24" s="2508"/>
      <c r="F24" s="2505"/>
      <c r="G24" s="2956"/>
      <c r="H24" s="2525"/>
      <c r="I24" s="2958"/>
      <c r="J24" s="2505"/>
      <c r="K24" s="819"/>
      <c r="L24" s="575"/>
      <c r="M24" s="1005" t="s">
        <v>116</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0337" customFormat="1" customHeight="1" ht="15">
      <c r="A25" s="821"/>
      <c r="B25" s="821"/>
      <c r="C25" s="574"/>
      <c r="D25" s="2506"/>
      <c r="E25" s="2509"/>
      <c r="F25" s="2505"/>
      <c r="G25" s="819"/>
      <c r="H25" s="575"/>
      <c r="I25" s="978" t="s">
        <v>117</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0271" customFormat="1" customHeight="1" ht="15">
      <c r="U26" s="583"/>
    </row>
    <row s="20271" customFormat="1" customHeight="1" ht="15">
      <c r="A27" s="2213" t="s">
        <v>2015</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0271" customFormat="1" customHeight="1" ht="15">
      <c r="U28" s="583"/>
    </row>
    <row s="20337" customFormat="1" customHeight="1" ht="15">
      <c r="A29" s="821"/>
      <c r="B29" s="821"/>
      <c r="C29" s="574"/>
      <c r="D29" s="2219"/>
      <c r="E29" s="2219"/>
      <c r="F29" s="2219"/>
      <c r="G29" s="2959" t="s">
        <v>684</v>
      </c>
      <c r="H29" s="2501">
        <v>1</v>
      </c>
      <c r="I29" s="2960" t="str">
        <f>IF(U29="","",INDEX(TERRITORY_MR_LIST,MATCH(U29,TERRITORY_LIST_ID,0)))</f>
        <v/>
      </c>
      <c r="J29" s="2505" t="s">
        <v>19</v>
      </c>
      <c r="K29" s="1230"/>
      <c r="L29" s="2180" t="s">
        <v>106</v>
      </c>
      <c r="M29" s="1001"/>
      <c r="N29" s="1002"/>
      <c r="O29" s="1002"/>
      <c r="P29" s="1002"/>
      <c r="Q29" s="1002"/>
      <c r="R29" s="1002"/>
      <c r="S29" s="1002"/>
      <c r="T29" s="1002"/>
      <c r="U29" s="1003"/>
      <c r="V29" s="1002"/>
      <c r="W29" s="1002"/>
      <c r="X29" s="993"/>
      <c r="Y29" s="993" t="s">
        <v>115</v>
      </c>
      <c r="Z29" s="993">
        <v>1705000</v>
      </c>
      <c r="AA29" s="993"/>
      <c r="AB29" s="993"/>
      <c r="AC29" s="993"/>
      <c r="AD29" s="993"/>
      <c r="AE29" s="993"/>
      <c r="AF29" s="993"/>
      <c r="AG29" s="993"/>
      <c r="AH29" s="993"/>
      <c r="AI29" s="993"/>
      <c r="AJ29" s="993"/>
      <c r="AK29" s="993"/>
      <c r="AL29" s="993"/>
    </row>
    <row s="20337" customFormat="1" customHeight="1" ht="15">
      <c r="A30" s="821"/>
      <c r="B30" s="821"/>
      <c r="C30" s="574"/>
      <c r="D30" s="2219"/>
      <c r="E30" s="2219"/>
      <c r="F30" s="2219"/>
      <c r="G30" s="2959"/>
      <c r="H30" s="2501"/>
      <c r="I30" s="2960"/>
      <c r="J30" s="2505"/>
      <c r="K30" s="819"/>
      <c r="L30" s="575"/>
      <c r="M30" s="1005" t="s">
        <v>116</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0271" customFormat="1" customHeight="1" ht="15">
      <c r="U31" s="583"/>
    </row>
    <row s="20271" customFormat="1" customHeight="1" ht="15">
      <c r="A32" s="2213" t="s">
        <v>2016</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0271" customFormat="1" customHeight="1" ht="15">
      <c r="U33" s="583"/>
    </row>
    <row s="20337" customFormat="1" customHeight="1" ht="15">
      <c r="A34" s="821"/>
      <c r="B34" s="821"/>
      <c r="C34" s="574"/>
      <c r="D34" s="2219"/>
      <c r="E34" s="2219"/>
      <c r="F34" s="2219"/>
      <c r="G34" s="2219"/>
      <c r="H34" s="2219"/>
      <c r="I34" s="2219"/>
      <c r="J34" s="2219"/>
      <c r="K34" s="2197" t="s">
        <v>684</v>
      </c>
      <c r="L34" s="2127" t="s">
        <v>106</v>
      </c>
      <c r="M34" s="1209"/>
      <c r="N34" s="1210"/>
      <c r="O34" s="1002"/>
      <c r="P34" s="1002"/>
      <c r="Q34" s="1002"/>
      <c r="R34" s="1002"/>
      <c r="S34" s="1002"/>
      <c r="T34" s="1002"/>
      <c r="U34" s="1003"/>
      <c r="V34" s="1002"/>
      <c r="W34" s="1002"/>
      <c r="X34" s="993"/>
      <c r="Y34" s="993" t="s">
        <v>115</v>
      </c>
      <c r="Z34" s="993">
        <v>1705000</v>
      </c>
      <c r="AA34" s="993"/>
      <c r="AB34" s="993"/>
      <c r="AC34" s="993"/>
      <c r="AD34" s="993"/>
      <c r="AE34" s="993"/>
      <c r="AF34" s="993"/>
      <c r="AG34" s="993"/>
      <c r="AH34" s="993"/>
      <c r="AI34" s="993"/>
      <c r="AJ34" s="993"/>
      <c r="AK34" s="993"/>
      <c r="AL34" s="993"/>
    </row>
    <row s="20271" customFormat="1" customHeight="1" ht="15">
      <c r="U35" s="583"/>
    </row>
    <row s="20271" customFormat="1" customHeight="1" ht="15">
      <c r="U36" s="583"/>
    </row>
    <row s="22538" customFormat="1" customHeight="1" ht="11.25">
      <c r="A37" s="2213" t="s">
        <v>2017</v>
      </c>
    </row>
    <row customHeight="1" ht="11.25"/>
    <row s="20684" customFormat="1" customHeight="1" ht="22.5">
      <c r="A39" s="2189"/>
      <c r="B39" s="855"/>
      <c r="C39" s="1257"/>
      <c r="D39" s="838"/>
      <c r="E39" s="1258"/>
      <c r="F39" s="2210"/>
      <c r="G39" s="2220"/>
      <c r="H39" s="873"/>
    </row>
    <row customHeight="1" ht="11.25"/>
    <row s="22538" customFormat="1" customHeight="1" ht="11.25">
      <c r="A41" s="2213" t="s">
        <v>2018</v>
      </c>
    </row>
    <row customHeight="1" ht="11.25"/>
    <row s="20684" customFormat="1" customHeight="1" ht="22.5">
      <c r="A43" s="855"/>
      <c r="B43" s="855"/>
      <c r="C43" s="855"/>
      <c r="D43" s="838"/>
      <c r="E43" s="1258"/>
      <c r="F43" s="1259"/>
      <c r="G43" s="2220"/>
      <c r="H43" s="873"/>
    </row>
    <row customHeight="1" ht="11.25"/>
    <row s="22538" customFormat="1" customHeight="1" ht="11.25">
      <c r="A45" s="2213" t="s">
        <v>2019</v>
      </c>
    </row>
    <row customHeight="1" ht="11.25"/>
    <row s="20684" customFormat="1" customHeight="1" ht="24">
      <c r="A47" s="2600" t="s">
        <v>308</v>
      </c>
      <c r="B47" s="900"/>
      <c r="C47" s="2611"/>
      <c r="D47" s="843" t="str">
        <f>A47</f>
        <v>5.1</v>
      </c>
      <c r="E47" s="840" t="s">
        <v>309</v>
      </c>
      <c r="F47" s="2374" t="s">
        <v>301</v>
      </c>
      <c r="G47" s="842" t="s">
        <v>310</v>
      </c>
      <c r="H47" s="873"/>
      <c r="I47" s="1250"/>
    </row>
    <row s="20684" customFormat="1" customHeight="1" ht="22.5">
      <c r="A48" s="2600"/>
      <c r="B48" s="900"/>
      <c r="C48" s="2611"/>
      <c r="D48" s="838" t="str">
        <f>D47&amp;".1"</f>
        <v>5.1.1</v>
      </c>
      <c r="E48" s="837" t="s">
        <v>311</v>
      </c>
      <c r="F48" s="2375" t="s">
        <v>22</v>
      </c>
      <c r="G48" s="872"/>
      <c r="H48" s="873"/>
      <c r="I48" s="1250"/>
    </row>
    <row s="20684" customFormat="1" customHeight="1" ht="22.5">
      <c r="A49" s="2600"/>
      <c r="B49" s="900"/>
      <c r="C49" s="2611"/>
      <c r="D49" s="838" t="str">
        <f>D47&amp;".2"</f>
        <v>5.1.2</v>
      </c>
      <c r="E49" s="837" t="s">
        <v>312</v>
      </c>
      <c r="F49" s="2130" t="s">
        <v>22</v>
      </c>
      <c r="G49" s="842" t="s">
        <v>313</v>
      </c>
      <c r="H49" s="873"/>
      <c r="I49" s="1250"/>
    </row>
    <row s="20684" customFormat="1" customHeight="1" ht="22.5">
      <c r="A50" s="2600"/>
      <c r="B50" s="900"/>
      <c r="C50" s="2611"/>
      <c r="D50" s="838" t="str">
        <f>D47&amp;".3"</f>
        <v>5.1.3</v>
      </c>
      <c r="E50" s="837" t="s">
        <v>314</v>
      </c>
      <c r="F50" s="2375" t="s">
        <v>22</v>
      </c>
      <c r="G50" s="872"/>
      <c r="H50" s="873"/>
      <c r="I50" s="1250"/>
    </row>
    <row s="20684" customFormat="1" customHeight="1" ht="22.5">
      <c r="A51" s="2600"/>
      <c r="B51" s="900"/>
      <c r="C51" s="2611"/>
      <c r="D51" s="838" t="str">
        <f>D47&amp;".4"</f>
        <v>5.1.4</v>
      </c>
      <c r="E51" s="837" t="s">
        <v>315</v>
      </c>
      <c r="F51" s="2375" t="s">
        <v>22</v>
      </c>
      <c r="G51" s="842" t="s">
        <v>316</v>
      </c>
      <c r="H51" s="873"/>
      <c r="I51" s="1250"/>
    </row>
    <row r="54" s="22538" customFormat="1" customHeight="1" ht="17.25">
      <c r="A54" s="2213" t="s">
        <v>2020</v>
      </c>
    </row>
    <row r="56" s="20108" customFormat="1" customHeight="1" ht="18.75">
      <c r="A56" s="487"/>
      <c r="B56" s="2221"/>
      <c r="C56" s="2221"/>
      <c r="D56" s="2222"/>
      <c r="E56" s="2207"/>
      <c r="F56" s="1266">
        <v>13</v>
      </c>
      <c r="G56" s="1265"/>
      <c r="H56" s="1191"/>
      <c r="I56" s="1189"/>
      <c r="J56" s="918" t="s">
        <v>65</v>
      </c>
      <c r="K56" s="2223" t="s">
        <v>22</v>
      </c>
      <c r="L56" s="487"/>
      <c r="M56" s="2034"/>
      <c r="N56" s="2034"/>
      <c r="O56" s="2034"/>
      <c r="P56" s="914" t="s">
        <v>387</v>
      </c>
      <c r="Q56" s="914" t="s">
        <v>388</v>
      </c>
      <c r="R56" s="915" t="s">
        <v>389</v>
      </c>
      <c r="S56" s="2034" t="s">
        <v>390</v>
      </c>
      <c r="T56" s="2034"/>
      <c r="U56" s="2034"/>
      <c r="V56" s="2034"/>
    </row>
    <row r="58" s="22538" customFormat="1" customHeight="1" ht="11.25">
      <c r="A58" s="2213" t="s">
        <v>2021</v>
      </c>
    </row>
    <row r="60" s="20133" customFormat="1" customHeight="1" ht="14.25">
      <c r="C60" s="2086"/>
      <c r="D60" s="2267"/>
      <c r="E60" s="2175" t="s">
        <v>22</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376</v>
      </c>
      <c r="AQ60" s="2022" t="s">
        <v>376</v>
      </c>
      <c r="AR60" s="2034"/>
      <c r="AS60" s="2034"/>
    </row>
    <row r="62" s="22538" customFormat="1" customHeight="1" ht="11.25">
      <c r="A62" s="2213" t="s">
        <v>2022</v>
      </c>
    </row>
    <row r="64" s="22224" customFormat="1" customHeight="1" ht="15">
      <c r="A64" s="543" t="s">
        <v>90</v>
      </c>
      <c r="B64" s="523" t="s">
        <v>22</v>
      </c>
      <c r="C64" s="2224"/>
      <c r="D64" s="526"/>
      <c r="E64" s="779"/>
      <c r="F64" s="779"/>
      <c r="G64" s="2201"/>
      <c r="H64" s="2223"/>
      <c r="I64" s="2202"/>
      <c r="K64" s="670"/>
      <c r="L64" s="671"/>
    </row>
    <row r="66" s="22538" customFormat="1" customHeight="1" ht="11.25">
      <c r="A66" s="2213" t="s">
        <v>2023</v>
      </c>
    </row>
    <row r="68" s="20133" customFormat="1" customHeight="1" ht="14.25">
      <c r="A68" s="741"/>
      <c r="B68" s="1558"/>
      <c r="C68" s="774"/>
      <c r="D68" s="2208"/>
      <c r="E68" s="1284"/>
      <c r="F68" s="2223"/>
      <c r="G68" s="487"/>
      <c r="I68" s="2022"/>
      <c r="J68" s="2022"/>
    </row>
    <row r="70" s="22538" customFormat="1" customHeight="1" ht="11.25">
      <c r="A70" s="2213" t="s">
        <v>2024</v>
      </c>
    </row>
    <row r="72" s="20133" customFormat="1" customHeight="1" ht="27">
      <c r="A72" s="1564"/>
      <c r="B72" s="1564"/>
      <c r="C72" s="1564"/>
      <c r="D72" s="1558"/>
      <c r="E72" s="2225"/>
      <c r="F72" s="2979"/>
      <c r="G72" s="2980"/>
      <c r="H72" s="2981" t="s">
        <v>65</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65</v>
      </c>
      <c r="Z72" s="2206"/>
      <c r="AA72" s="2190">
        <v>1</v>
      </c>
      <c r="AB72" s="1640"/>
      <c r="AD72" s="2034" t="s">
        <v>2025</v>
      </c>
    </row>
    <row s="20133"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990</v>
      </c>
    </row>
    <row r="75" s="22538" customFormat="1" customHeight="1" ht="11.25">
      <c r="A75" s="2213" t="s">
        <v>2026</v>
      </c>
    </row>
    <row r="77" s="20133"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2025</v>
      </c>
    </row>
    <row r="79" s="22538" customFormat="1" customHeight="1" ht="11.25">
      <c r="A79" s="2213" t="s">
        <v>2027</v>
      </c>
    </row>
    <row customHeight="1" ht="17.25"/>
    <row s="20133"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0133" customFormat="1" customHeight="1" ht="0.75">
      <c r="A82" s="1564"/>
      <c r="B82" s="1564"/>
      <c r="C82" s="1564"/>
      <c r="D82" s="1558"/>
      <c r="E82" s="1568"/>
      <c r="F82" s="2934"/>
      <c r="G82" s="2913"/>
      <c r="H82" s="2938" t="s">
        <v>371</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0133"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0133"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0133"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0133"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0133" customFormat="1" customHeight="1" ht="12">
      <c r="A87" s="1564"/>
      <c r="B87" s="1564"/>
      <c r="C87" s="1564"/>
      <c r="D87" s="1558"/>
      <c r="E87" s="1568"/>
      <c r="F87" s="2935"/>
      <c r="G87" s="1588"/>
      <c r="H87" s="1588"/>
      <c r="I87" s="2933" t="s">
        <v>1156</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2538" customFormat="1" customHeight="1" ht="11.25">
      <c r="A89" s="2213" t="s">
        <v>2028</v>
      </c>
    </row>
    <row r="91" s="20133" customFormat="1" customHeight="1" ht="11.25">
      <c r="A91" s="1564"/>
      <c r="B91" s="1564"/>
      <c r="C91" s="1564"/>
      <c r="D91" s="1558"/>
      <c r="E91" s="1568"/>
      <c r="F91" s="2227"/>
      <c r="G91" s="2228"/>
      <c r="H91" s="2228"/>
      <c r="I91" s="2162"/>
      <c r="J91" s="2162"/>
      <c r="K91" s="2229"/>
      <c r="L91" s="2162"/>
      <c r="M91" s="2228"/>
      <c r="N91" s="2906"/>
      <c r="O91" s="2989">
        <v>1</v>
      </c>
      <c r="P91" s="2908" t="s">
        <v>19</v>
      </c>
      <c r="Q91" s="2911" t="s">
        <v>22</v>
      </c>
      <c r="R91" s="2911" t="s">
        <v>22</v>
      </c>
      <c r="S91" s="2911" t="s">
        <v>22</v>
      </c>
      <c r="T91" s="2911" t="s">
        <v>22</v>
      </c>
      <c r="U91" s="2911" t="s">
        <v>22</v>
      </c>
      <c r="V91" s="2911" t="s">
        <v>22</v>
      </c>
      <c r="W91" s="2911" t="s">
        <v>22</v>
      </c>
      <c r="X91" s="2911" t="s">
        <v>22</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0133"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0133"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1036</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2538" customFormat="1" customHeight="1" ht="11.25">
      <c r="A95" s="2213" t="s">
        <v>2029</v>
      </c>
    </row>
    <row r="97" s="20133"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2538" customFormat="1" customHeight="1" ht="11.25">
      <c r="A99" s="2213" t="s">
        <v>2030</v>
      </c>
    </row>
    <row r="101" s="20133" customFormat="1" customHeight="1" ht="11.25">
      <c r="A101" s="1564"/>
      <c r="B101" s="1564"/>
      <c r="C101" s="1564"/>
      <c r="D101" s="1558"/>
      <c r="E101" s="1568"/>
      <c r="F101" s="2227"/>
      <c r="G101" s="2228"/>
      <c r="H101" s="2913" t="s">
        <v>106</v>
      </c>
      <c r="I101" s="2914"/>
      <c r="J101" s="2883"/>
      <c r="K101" s="2915"/>
      <c r="L101" s="2505" t="s">
        <v>19</v>
      </c>
      <c r="M101" s="2506"/>
      <c r="N101" s="2384"/>
      <c r="O101" s="1575" t="s">
        <v>371</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0133"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22</v>
      </c>
      <c r="R102" s="2911" t="s">
        <v>22</v>
      </c>
      <c r="S102" s="2911" t="s">
        <v>22</v>
      </c>
      <c r="T102" s="2911" t="s">
        <v>22</v>
      </c>
      <c r="U102" s="2911" t="s">
        <v>22</v>
      </c>
      <c r="V102" s="2911" t="s">
        <v>22</v>
      </c>
      <c r="W102" s="2911" t="s">
        <v>22</v>
      </c>
      <c r="X102" s="2911" t="s">
        <v>22</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0133"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0133"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1036</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0133" customFormat="1" customHeight="1" ht="11.25">
      <c r="A105" s="1564"/>
      <c r="B105" s="1564"/>
      <c r="C105" s="1564"/>
      <c r="D105" s="1558"/>
      <c r="E105" s="1568"/>
      <c r="F105" s="2227"/>
      <c r="G105" s="2228"/>
      <c r="H105" s="2913"/>
      <c r="I105" s="2914"/>
      <c r="J105" s="2883"/>
      <c r="K105" s="2915"/>
      <c r="L105" s="2505"/>
      <c r="M105" s="2506"/>
      <c r="N105" s="1573"/>
      <c r="O105" s="1574"/>
      <c r="P105" s="1566" t="s">
        <v>1037</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2538" customFormat="1" customHeight="1" ht="11.25">
      <c r="A107" s="2213" t="s">
        <v>2031</v>
      </c>
    </row>
    <row customHeight="1" ht="17.25"/>
    <row s="21875" customFormat="1" customHeight="1" ht="21">
      <c r="A109" s="1565"/>
      <c r="B109" s="1338"/>
      <c r="D109" s="1322"/>
      <c r="E109" s="1337" t="s">
        <v>22</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1875"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1875" customFormat="1" customHeight="1" ht="12">
      <c r="A111" s="1322"/>
      <c r="B111" s="1321"/>
      <c r="C111" s="1322"/>
      <c r="D111" s="1322"/>
      <c r="E111" s="1322"/>
      <c r="F111" s="1611"/>
      <c r="G111" s="2198" t="s">
        <v>1274</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2538" customFormat="1" customHeight="1" ht="11.25">
      <c r="A113" s="2213" t="s">
        <v>2032</v>
      </c>
    </row>
    <row r="115" s="20271" customFormat="1" customHeight="1" ht="15">
      <c r="A115" s="1021"/>
      <c r="B115" s="1022"/>
      <c r="C115" s="1022"/>
      <c r="D115" s="2976" t="s">
        <v>106</v>
      </c>
      <c r="E115" s="2775" t="s">
        <v>102</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22</v>
      </c>
      <c r="AF115" s="1028"/>
      <c r="AG115" s="1029" t="s">
        <v>604</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0271" customFormat="1" customHeight="1" ht="15">
      <c r="A116" s="1021"/>
      <c r="B116" s="1022"/>
      <c r="C116" s="1022"/>
      <c r="D116" s="2977"/>
      <c r="E116" s="2775" t="s">
        <v>559</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0271" customFormat="1" customHeight="1" ht="15">
      <c r="A117" s="1021"/>
      <c r="B117" s="1022"/>
      <c r="C117" s="1022"/>
      <c r="D117" s="2977"/>
      <c r="E117" s="2775" t="s">
        <v>560</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0271" customFormat="1" customHeight="1" ht="24.75">
      <c r="A118" s="2204"/>
      <c r="B118" s="1558"/>
      <c r="C118" s="810"/>
      <c r="D118" s="2977"/>
      <c r="E118" s="2774" t="s">
        <v>605</v>
      </c>
      <c r="F118" s="2774"/>
      <c r="G118" s="2774"/>
      <c r="H118" s="2774"/>
      <c r="I118" s="2774"/>
      <c r="J118" s="2774"/>
      <c r="K118" s="2774"/>
      <c r="L118" s="2774"/>
      <c r="M118" s="2774"/>
      <c r="N118" s="2774"/>
      <c r="O118" s="2774"/>
      <c r="P118" s="2774"/>
      <c r="Q118" s="956">
        <f>SUMIF(T119:T120,"i",Q119:Q120)</f>
        <v>0</v>
      </c>
      <c r="R118" s="1415"/>
      <c r="S118" s="2196" t="s">
        <v>606</v>
      </c>
      <c r="T118" s="1115" t="s">
        <v>607</v>
      </c>
      <c r="U118" s="2772">
        <v>1</v>
      </c>
      <c r="V118" s="2772" t="s">
        <v>570</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0271"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0271" customFormat="1" customHeight="1" ht="11.25">
      <c r="A120" s="2204"/>
      <c r="B120" s="1558"/>
      <c r="C120" s="810"/>
      <c r="D120" s="2977"/>
      <c r="E120" s="1047" t="s">
        <v>22</v>
      </c>
      <c r="F120" s="1566" t="s">
        <v>22</v>
      </c>
      <c r="G120" s="1566" t="s">
        <v>2033</v>
      </c>
      <c r="H120" s="1049" t="s">
        <v>22</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0271" customFormat="1" customHeight="1" ht="24.75">
      <c r="A121" s="2204"/>
      <c r="B121" s="1558"/>
      <c r="C121" s="810"/>
      <c r="D121" s="2977"/>
      <c r="E121" s="2774" t="s">
        <v>608</v>
      </c>
      <c r="F121" s="2774"/>
      <c r="G121" s="2774"/>
      <c r="H121" s="2774"/>
      <c r="I121" s="2774"/>
      <c r="J121" s="2774"/>
      <c r="K121" s="2774"/>
      <c r="L121" s="2774"/>
      <c r="M121" s="2774"/>
      <c r="N121" s="2774"/>
      <c r="O121" s="2774"/>
      <c r="P121" s="2774"/>
      <c r="Q121" s="956">
        <f>SUMIF(T122:T123,"i",Q122:Q123)</f>
        <v>0</v>
      </c>
      <c r="R121" s="1415"/>
      <c r="S121" s="2196" t="s">
        <v>609</v>
      </c>
      <c r="T121" s="1115" t="s">
        <v>607</v>
      </c>
      <c r="U121" s="2772">
        <v>1</v>
      </c>
      <c r="V121" s="2772" t="s">
        <v>570</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0271"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0271" customFormat="1" customHeight="1" ht="11.25">
      <c r="A123" s="2204"/>
      <c r="B123" s="1558"/>
      <c r="C123" s="810"/>
      <c r="D123" s="2978"/>
      <c r="E123" s="1047" t="s">
        <v>22</v>
      </c>
      <c r="F123" s="1566" t="s">
        <v>22</v>
      </c>
      <c r="G123" s="1566" t="s">
        <v>2033</v>
      </c>
      <c r="H123" s="1049" t="s">
        <v>22</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2538" customFormat="1" customHeight="1" ht="11.25">
      <c r="A125" s="2213" t="s">
        <v>2034</v>
      </c>
    </row>
    <row r="127" s="20271" customFormat="1" customHeight="1" ht="15">
      <c r="A127" s="1021"/>
      <c r="B127" s="1022"/>
      <c r="C127" s="1022"/>
      <c r="D127" s="2976" t="s">
        <v>106</v>
      </c>
      <c r="E127" s="2775" t="s">
        <v>102</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22</v>
      </c>
      <c r="AF127" s="1028"/>
      <c r="AG127" s="1029" t="s">
        <v>604</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0271" customFormat="1" customHeight="1" ht="15">
      <c r="A128" s="1021"/>
      <c r="B128" s="1022"/>
      <c r="C128" s="1022"/>
      <c r="D128" s="2977"/>
      <c r="E128" s="2775" t="s">
        <v>559</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0271" customFormat="1" customHeight="1" ht="15">
      <c r="A129" s="1021"/>
      <c r="B129" s="1022"/>
      <c r="C129" s="1022"/>
      <c r="D129" s="2977"/>
      <c r="E129" s="2775" t="s">
        <v>560</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0271" customFormat="1" customHeight="1" ht="24.75">
      <c r="A130" s="2204"/>
      <c r="B130" s="1558"/>
      <c r="C130" s="810"/>
      <c r="D130" s="2977"/>
      <c r="E130" s="2774" t="s">
        <v>605</v>
      </c>
      <c r="F130" s="2774"/>
      <c r="G130" s="2774"/>
      <c r="H130" s="2774"/>
      <c r="I130" s="2774"/>
      <c r="J130" s="2774"/>
      <c r="K130" s="2774"/>
      <c r="L130" s="2774"/>
      <c r="M130" s="2774"/>
      <c r="N130" s="2774"/>
      <c r="O130" s="2774"/>
      <c r="P130" s="2774"/>
      <c r="Q130" s="956">
        <f>SUMIF(T131:T132,"i",Q131:Q132)</f>
        <v>0</v>
      </c>
      <c r="R130" s="1415"/>
      <c r="S130" s="2196" t="s">
        <v>606</v>
      </c>
      <c r="T130" s="1115" t="s">
        <v>607</v>
      </c>
      <c r="U130" s="2772">
        <v>1</v>
      </c>
      <c r="V130" s="2772" t="s">
        <v>570</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0271"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0271" customFormat="1" customHeight="1" ht="11.25">
      <c r="A132" s="2204"/>
      <c r="B132" s="1558"/>
      <c r="C132" s="810"/>
      <c r="D132" s="2977"/>
      <c r="E132" s="1047" t="s">
        <v>22</v>
      </c>
      <c r="F132" s="1566" t="s">
        <v>22</v>
      </c>
      <c r="G132" s="1566" t="s">
        <v>2033</v>
      </c>
      <c r="H132" s="1049" t="s">
        <v>22</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0518"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607</v>
      </c>
      <c r="U133" s="2772">
        <v>1</v>
      </c>
      <c r="V133" s="2772" t="s">
        <v>570</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0518"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0518"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2538" customFormat="1" customHeight="1" ht="11.25">
      <c r="A137" s="2213" t="s">
        <v>2035</v>
      </c>
    </row>
    <row r="139" s="20271" customFormat="1" customHeight="1" ht="45">
      <c r="A139" s="2204"/>
      <c r="B139" s="1558"/>
      <c r="C139" s="810"/>
      <c r="D139" s="487"/>
      <c r="E139" s="2970"/>
      <c r="F139" s="2506" t="s">
        <v>106</v>
      </c>
      <c r="G139" s="2973" t="s">
        <v>22</v>
      </c>
      <c r="H139" s="687"/>
      <c r="I139" s="1035" t="s">
        <v>106</v>
      </c>
      <c r="J139" s="2205" t="s">
        <v>2036</v>
      </c>
      <c r="K139" s="1036" t="s">
        <v>541</v>
      </c>
      <c r="L139" s="2622" t="s">
        <v>541</v>
      </c>
      <c r="M139" s="2975"/>
      <c r="N139" s="1036" t="s">
        <v>541</v>
      </c>
      <c r="O139" s="1036" t="s">
        <v>541</v>
      </c>
      <c r="P139" s="1036" t="s">
        <v>541</v>
      </c>
      <c r="Q139" s="1037">
        <f>SUM(Q140:Q142)</f>
        <v>0</v>
      </c>
      <c r="R139" s="1037">
        <f>IF(R136=0,0,(Q136/R136)*100)</f>
        <v>0</v>
      </c>
      <c r="S139" s="2577"/>
      <c r="T139" s="1115" t="s">
        <v>607</v>
      </c>
      <c r="U139" s="487"/>
      <c r="V139" s="487"/>
      <c r="AC139" s="487"/>
    </row>
    <row s="20271" customFormat="1" customHeight="1" ht="11.25">
      <c r="A140" s="2204"/>
      <c r="B140" s="1558"/>
      <c r="C140" s="810"/>
      <c r="D140" s="487"/>
      <c r="E140" s="2971"/>
      <c r="F140" s="2506"/>
      <c r="G140" s="2973"/>
      <c r="H140" s="2525"/>
      <c r="I140" s="2913" t="s">
        <v>1179</v>
      </c>
      <c r="J140" s="2967"/>
      <c r="K140" s="2968"/>
      <c r="L140" s="1038"/>
      <c r="M140" s="1039" t="s">
        <v>106</v>
      </c>
      <c r="N140" s="2193"/>
      <c r="O140" s="1040"/>
      <c r="P140" s="1041"/>
      <c r="Q140" s="1040"/>
      <c r="R140" s="1042">
        <v>0</v>
      </c>
      <c r="S140" s="2577"/>
      <c r="T140" s="1115"/>
      <c r="U140" s="487"/>
      <c r="V140" s="487"/>
      <c r="AC140" s="487"/>
    </row>
    <row s="20271" customFormat="1" customHeight="1" ht="11.25">
      <c r="A141" s="2204"/>
      <c r="B141" s="1558"/>
      <c r="C141" s="810"/>
      <c r="D141" s="487"/>
      <c r="E141" s="2971"/>
      <c r="F141" s="2506"/>
      <c r="G141" s="2973"/>
      <c r="H141" s="2525"/>
      <c r="I141" s="2913"/>
      <c r="J141" s="2967"/>
      <c r="K141" s="2969"/>
      <c r="L141" s="1043"/>
      <c r="M141" s="1044"/>
      <c r="N141" s="1045" t="s">
        <v>2037</v>
      </c>
      <c r="O141" s="1045"/>
      <c r="P141" s="1045"/>
      <c r="Q141" s="1045"/>
      <c r="R141" s="1046"/>
      <c r="S141" s="2577"/>
      <c r="T141" s="1115"/>
      <c r="U141" s="487"/>
      <c r="V141" s="487"/>
      <c r="AC141" s="487"/>
    </row>
    <row s="20271" customFormat="1" customHeight="1" ht="11.25">
      <c r="A142" s="2204"/>
      <c r="B142" s="1558"/>
      <c r="C142" s="810"/>
      <c r="D142" s="487"/>
      <c r="E142" s="2972"/>
      <c r="F142" s="2506"/>
      <c r="G142" s="2974"/>
      <c r="H142" s="1043" t="s">
        <v>22</v>
      </c>
      <c r="I142" s="1044"/>
      <c r="J142" s="1045" t="s">
        <v>2038</v>
      </c>
      <c r="K142" s="1045"/>
      <c r="L142" s="1045"/>
      <c r="M142" s="1045"/>
      <c r="N142" s="1045"/>
      <c r="O142" s="1045"/>
      <c r="P142" s="1045"/>
      <c r="Q142" s="1045"/>
      <c r="R142" s="1046"/>
      <c r="S142" s="2577"/>
      <c r="T142" s="1115"/>
      <c r="U142" s="487"/>
      <c r="V142" s="487"/>
      <c r="AC142" s="487"/>
    </row>
    <row r="147" s="20271" customFormat="1" customHeight="1" ht="11.25">
      <c r="A147" s="2204"/>
      <c r="B147" s="1558"/>
      <c r="C147" s="810"/>
      <c r="D147" s="487"/>
      <c r="E147" s="2228"/>
      <c r="F147" s="2228"/>
      <c r="G147" s="2228"/>
      <c r="H147" s="2525"/>
      <c r="I147" s="2913" t="s">
        <v>1179</v>
      </c>
      <c r="J147" s="2967"/>
      <c r="K147" s="2968"/>
      <c r="L147" s="1038"/>
      <c r="M147" s="1039" t="s">
        <v>106</v>
      </c>
      <c r="N147" s="2193"/>
      <c r="O147" s="1040"/>
      <c r="P147" s="1041"/>
      <c r="Q147" s="1040"/>
      <c r="R147" s="1042">
        <v>0</v>
      </c>
      <c r="S147" s="487"/>
      <c r="T147" s="1115"/>
      <c r="U147" s="487"/>
      <c r="V147" s="487"/>
      <c r="AC147" s="487"/>
    </row>
    <row s="20271" customFormat="1" customHeight="1" ht="11.25">
      <c r="A148" s="2204"/>
      <c r="B148" s="1558"/>
      <c r="C148" s="810"/>
      <c r="D148" s="487"/>
      <c r="E148" s="2228"/>
      <c r="F148" s="2228"/>
      <c r="G148" s="2228"/>
      <c r="H148" s="2525"/>
      <c r="I148" s="2913"/>
      <c r="J148" s="2967"/>
      <c r="K148" s="2969"/>
      <c r="L148" s="1043"/>
      <c r="M148" s="1044"/>
      <c r="N148" s="1045" t="s">
        <v>2037</v>
      </c>
      <c r="O148" s="1045"/>
      <c r="P148" s="1045"/>
      <c r="Q148" s="1045"/>
      <c r="R148" s="1046"/>
      <c r="S148" s="487"/>
      <c r="T148" s="1115"/>
      <c r="U148" s="487"/>
      <c r="V148" s="487"/>
      <c r="AC148" s="487"/>
    </row>
    <row r="150" s="20271" customFormat="1" customHeight="1" ht="11.25">
      <c r="A150" s="2204"/>
      <c r="B150" s="1558"/>
      <c r="C150" s="810"/>
      <c r="D150" s="487"/>
      <c r="E150" s="2235"/>
      <c r="F150" s="2233"/>
      <c r="G150" s="2233"/>
      <c r="H150" s="2236"/>
      <c r="I150" s="2228"/>
      <c r="J150" s="2229"/>
      <c r="K150" s="2229"/>
      <c r="L150" s="1038"/>
      <c r="M150" s="1039" t="s">
        <v>106</v>
      </c>
      <c r="N150" s="2193"/>
      <c r="O150" s="1040"/>
      <c r="P150" s="1041"/>
      <c r="Q150" s="1040"/>
      <c r="R150" s="1042">
        <v>0</v>
      </c>
      <c r="S150" s="487"/>
      <c r="T150" s="1115"/>
      <c r="U150" s="487"/>
      <c r="V150" s="487"/>
      <c r="AC150" s="487"/>
    </row>
    <row r="152" s="22538" customFormat="1" customHeight="1" ht="17.25">
      <c r="A152" s="2213" t="s">
        <v>2039</v>
      </c>
    </row>
    <row customHeight="1" ht="17.25">
      <c r="G153" s="2237"/>
      <c r="H153" s="2237"/>
      <c r="I153" s="2237"/>
      <c r="M153" s="2233"/>
    </row>
    <row s="20337" customFormat="1" customHeight="1" ht="17.25">
      <c r="A154" s="2238"/>
      <c r="C154" s="2240"/>
      <c r="D154" s="2927"/>
      <c r="E154" s="2541"/>
      <c r="F154" s="2543"/>
      <c r="G154" s="2929"/>
      <c r="H154" s="2927"/>
      <c r="I154" s="2927">
        <v>1</v>
      </c>
      <c r="J154" s="2899"/>
      <c r="K154" s="2583" t="s">
        <v>65</v>
      </c>
      <c r="L154" s="2506"/>
      <c r="M154" s="2506" t="s">
        <v>106</v>
      </c>
      <c r="N154" s="2902" t="str">
        <f>IF(Z154="","",INDEX(TERRITORY_MR_LIST,MATCH(Z154,TERRITORY_LIST_ID,0)))</f>
        <v/>
      </c>
      <c r="O154" s="2583" t="s">
        <v>65</v>
      </c>
      <c r="P154" s="2506"/>
      <c r="Q154" s="2506" t="s">
        <v>106</v>
      </c>
      <c r="R154" s="2900" t="s">
        <v>22</v>
      </c>
      <c r="S154" s="2505" t="s">
        <v>65</v>
      </c>
      <c r="T154" s="2209"/>
      <c r="U154" s="2209" t="s">
        <v>106</v>
      </c>
      <c r="V154" s="2241" t="s">
        <v>22</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0337"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409</v>
      </c>
      <c r="W155" s="717"/>
      <c r="Y155" s="1657"/>
      <c r="Z155" s="1657"/>
      <c r="AA155" s="1657"/>
      <c r="AB155" s="1657"/>
      <c r="AC155" s="1657"/>
      <c r="AD155" s="1657"/>
      <c r="AE155" s="1657"/>
      <c r="AF155" s="1657"/>
      <c r="AG155" s="1657"/>
      <c r="AH155" s="1657"/>
      <c r="AI155" s="1657"/>
      <c r="AJ155" s="1657"/>
      <c r="AK155" s="1657"/>
    </row>
    <row s="20337" customFormat="1" customHeight="1" ht="17.25">
      <c r="A156" s="2238"/>
      <c r="C156" s="2243"/>
      <c r="D156" s="2901"/>
      <c r="E156" s="2928"/>
      <c r="F156" s="2544"/>
      <c r="G156" s="2930"/>
      <c r="H156" s="2901"/>
      <c r="I156" s="2901"/>
      <c r="J156" s="2931"/>
      <c r="K156" s="2584"/>
      <c r="L156" s="2901"/>
      <c r="M156" s="2901"/>
      <c r="N156" s="2903"/>
      <c r="O156" s="2510"/>
      <c r="P156" s="715"/>
      <c r="Q156" s="716"/>
      <c r="R156" s="716" t="s">
        <v>410</v>
      </c>
      <c r="S156" s="2244"/>
      <c r="T156" s="2244"/>
      <c r="U156" s="2244"/>
      <c r="V156" s="2244"/>
      <c r="W156" s="717"/>
      <c r="Y156" s="1657"/>
      <c r="Z156" s="1657"/>
      <c r="AA156" s="1657"/>
      <c r="AB156" s="1657"/>
      <c r="AC156" s="1657"/>
      <c r="AD156" s="1657"/>
      <c r="AE156" s="1657"/>
      <c r="AF156" s="1657"/>
      <c r="AG156" s="1657"/>
      <c r="AH156" s="1657"/>
      <c r="AI156" s="1657"/>
      <c r="AJ156" s="1657"/>
      <c r="AK156" s="1657"/>
    </row>
    <row s="20337" customFormat="1" customHeight="1" ht="17.25">
      <c r="A157" s="2238"/>
      <c r="C157" s="2243"/>
      <c r="D157" s="2901"/>
      <c r="E157" s="2928"/>
      <c r="F157" s="2544"/>
      <c r="G157" s="2930"/>
      <c r="H157" s="2901"/>
      <c r="I157" s="2901"/>
      <c r="J157" s="2931"/>
      <c r="K157" s="2510"/>
      <c r="L157" s="715"/>
      <c r="M157" s="716"/>
      <c r="N157" s="716" t="s">
        <v>411</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0337" customFormat="1" customHeight="1" ht="17.25">
      <c r="A158" s="2238"/>
      <c r="C158" s="2243"/>
      <c r="D158" s="2901"/>
      <c r="E158" s="2928"/>
      <c r="F158" s="2545"/>
      <c r="G158" s="2930"/>
      <c r="H158" s="715"/>
      <c r="I158" s="716"/>
      <c r="J158" s="716" t="s">
        <v>443</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0337" customFormat="1" customHeight="1" ht="17.25">
      <c r="A160" s="2238"/>
      <c r="C160" s="2240"/>
      <c r="D160" s="2228"/>
      <c r="E160" s="2245"/>
      <c r="F160" s="2182"/>
      <c r="G160" s="2246"/>
      <c r="H160" s="2927"/>
      <c r="I160" s="2927">
        <v>1</v>
      </c>
      <c r="J160" s="2899"/>
      <c r="K160" s="2583" t="s">
        <v>65</v>
      </c>
      <c r="L160" s="2506"/>
      <c r="M160" s="2506" t="s">
        <v>106</v>
      </c>
      <c r="N160" s="2902" t="str">
        <f>IF(Z160="","",INDEX(TERRITORY_MR_LIST,MATCH(Z160,TERRITORY_LIST_ID,0)))</f>
        <v/>
      </c>
      <c r="O160" s="2583" t="s">
        <v>65</v>
      </c>
      <c r="P160" s="2506"/>
      <c r="Q160" s="2506" t="s">
        <v>106</v>
      </c>
      <c r="R160" s="2900" t="s">
        <v>22</v>
      </c>
      <c r="S160" s="2505" t="s">
        <v>65</v>
      </c>
      <c r="T160" s="2209"/>
      <c r="U160" s="2209" t="s">
        <v>106</v>
      </c>
      <c r="V160" s="2241" t="s">
        <v>22</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0337"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409</v>
      </c>
      <c r="W161" s="717"/>
      <c r="Y161" s="1657"/>
      <c r="Z161" s="1657"/>
      <c r="AA161" s="1657"/>
      <c r="AB161" s="1657"/>
      <c r="AC161" s="1657"/>
      <c r="AD161" s="1657"/>
      <c r="AE161" s="1657"/>
      <c r="AF161" s="1657"/>
      <c r="AG161" s="1657"/>
      <c r="AH161" s="1657"/>
      <c r="AI161" s="1657"/>
      <c r="AJ161" s="1657"/>
      <c r="AK161" s="1657"/>
    </row>
    <row s="20337" customFormat="1" customHeight="1" ht="17.25">
      <c r="A162" s="2238"/>
      <c r="C162" s="2243"/>
      <c r="D162" s="2228"/>
      <c r="E162" s="2245"/>
      <c r="F162" s="2182"/>
      <c r="G162" s="2246"/>
      <c r="H162" s="2901"/>
      <c r="I162" s="2901"/>
      <c r="J162" s="2931"/>
      <c r="K162" s="2584"/>
      <c r="L162" s="2901"/>
      <c r="M162" s="2901"/>
      <c r="N162" s="2903"/>
      <c r="O162" s="2510"/>
      <c r="P162" s="715"/>
      <c r="Q162" s="716"/>
      <c r="R162" s="716" t="s">
        <v>410</v>
      </c>
      <c r="S162" s="2244"/>
      <c r="T162" s="2244"/>
      <c r="U162" s="2244"/>
      <c r="V162" s="2244"/>
      <c r="W162" s="717"/>
      <c r="Y162" s="1657"/>
      <c r="Z162" s="1657"/>
      <c r="AA162" s="1657"/>
      <c r="AB162" s="1657"/>
      <c r="AC162" s="1657"/>
      <c r="AD162" s="1657"/>
      <c r="AE162" s="1657"/>
      <c r="AF162" s="1657"/>
      <c r="AG162" s="1657"/>
      <c r="AH162" s="1657"/>
      <c r="AI162" s="1657"/>
      <c r="AJ162" s="1657"/>
      <c r="AK162" s="1657"/>
    </row>
    <row s="20337" customFormat="1" customHeight="1" ht="17.25">
      <c r="A163" s="2238"/>
      <c r="C163" s="2243"/>
      <c r="D163" s="2228"/>
      <c r="E163" s="2245"/>
      <c r="F163" s="2182"/>
      <c r="G163" s="2246"/>
      <c r="H163" s="2901"/>
      <c r="I163" s="2901"/>
      <c r="J163" s="2931"/>
      <c r="K163" s="2510"/>
      <c r="L163" s="715"/>
      <c r="M163" s="716"/>
      <c r="N163" s="716" t="s">
        <v>411</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0337" customFormat="1" customHeight="1" ht="17.25">
      <c r="A165" s="2238"/>
      <c r="C165" s="2240"/>
      <c r="D165" s="2228"/>
      <c r="E165" s="2245"/>
      <c r="F165" s="2182"/>
      <c r="G165" s="2246"/>
      <c r="H165" s="2228"/>
      <c r="I165" s="2228"/>
      <c r="J165" s="2247"/>
      <c r="K165" s="2158"/>
      <c r="L165" s="2506"/>
      <c r="M165" s="2506" t="s">
        <v>106</v>
      </c>
      <c r="N165" s="2902" t="str">
        <f>IF(Z165="","",INDEX(TERRITORY_MR_LIST,MATCH(Z165,TERRITORY_LIST_ID,0)))</f>
        <v/>
      </c>
      <c r="O165" s="2583" t="s">
        <v>65</v>
      </c>
      <c r="P165" s="2506"/>
      <c r="Q165" s="2506" t="s">
        <v>106</v>
      </c>
      <c r="R165" s="2900" t="s">
        <v>22</v>
      </c>
      <c r="S165" s="2505" t="s">
        <v>65</v>
      </c>
      <c r="T165" s="2209"/>
      <c r="U165" s="2209" t="s">
        <v>106</v>
      </c>
      <c r="V165" s="2241" t="s">
        <v>22</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0337"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409</v>
      </c>
      <c r="W166" s="717"/>
      <c r="Y166" s="1657"/>
      <c r="Z166" s="1657"/>
      <c r="AA166" s="1657"/>
      <c r="AB166" s="1657"/>
      <c r="AC166" s="1657"/>
      <c r="AD166" s="1657"/>
      <c r="AE166" s="1657"/>
      <c r="AF166" s="1657"/>
      <c r="AG166" s="1657"/>
      <c r="AH166" s="1657"/>
      <c r="AI166" s="1657"/>
      <c r="AJ166" s="1657"/>
      <c r="AK166" s="1657"/>
    </row>
    <row s="20337" customFormat="1" customHeight="1" ht="17.25">
      <c r="A167" s="2238"/>
      <c r="C167" s="2243"/>
      <c r="D167" s="2228"/>
      <c r="E167" s="2245"/>
      <c r="F167" s="2182"/>
      <c r="G167" s="2246"/>
      <c r="H167" s="2228"/>
      <c r="I167" s="2228"/>
      <c r="J167" s="2247"/>
      <c r="K167" s="2158"/>
      <c r="L167" s="2901"/>
      <c r="M167" s="2901"/>
      <c r="N167" s="2903"/>
      <c r="O167" s="2510"/>
      <c r="P167" s="715"/>
      <c r="Q167" s="716"/>
      <c r="R167" s="716" t="s">
        <v>410</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0337" customFormat="1" customHeight="1" ht="17.25">
      <c r="A169" s="2238"/>
      <c r="C169" s="2240"/>
      <c r="D169" s="2228"/>
      <c r="E169" s="2245"/>
      <c r="F169" s="2182"/>
      <c r="G169" s="2246"/>
      <c r="H169" s="2228"/>
      <c r="I169" s="2228"/>
      <c r="J169" s="2247"/>
      <c r="K169" s="2158"/>
      <c r="L169" s="2154"/>
      <c r="M169" s="2154"/>
      <c r="N169" s="2446"/>
      <c r="O169" s="2185"/>
      <c r="P169" s="2506"/>
      <c r="Q169" s="2506" t="s">
        <v>106</v>
      </c>
      <c r="R169" s="2900" t="s">
        <v>22</v>
      </c>
      <c r="S169" s="2505" t="s">
        <v>65</v>
      </c>
      <c r="T169" s="2209"/>
      <c r="U169" s="2209" t="s">
        <v>106</v>
      </c>
      <c r="V169" s="2241" t="s">
        <v>22</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0337"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409</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0337"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106</v>
      </c>
      <c r="V172" s="2241" t="s">
        <v>22</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2538" customFormat="1" customHeight="1" ht="17.25">
      <c r="A174" s="2213" t="s">
        <v>2040</v>
      </c>
    </row>
    <row customHeight="1" ht="17.25">
      <c r="G175" s="2237"/>
      <c r="H175" s="2237"/>
      <c r="I175" s="2237"/>
      <c r="M175" s="2233"/>
    </row>
    <row s="20337" customFormat="1" customHeight="1" ht="17.25">
      <c r="A176" s="2238"/>
      <c r="C176" s="2240"/>
      <c r="D176" s="2927"/>
      <c r="E176" s="2541"/>
      <c r="F176" s="2543"/>
      <c r="G176" s="2929"/>
      <c r="H176" s="2927"/>
      <c r="I176" s="2927">
        <v>1</v>
      </c>
      <c r="J176" s="2899"/>
      <c r="K176" s="2583" t="s">
        <v>65</v>
      </c>
      <c r="L176" s="2506"/>
      <c r="M176" s="2506" t="s">
        <v>106</v>
      </c>
      <c r="N176" s="2902" t="str">
        <f>IF(Z176="","",INDEX(TERRITORY_MR_LIST,MATCH(Z176,TERRITORY_LIST_ID,0)))</f>
        <v/>
      </c>
      <c r="O176" s="2583" t="s">
        <v>65</v>
      </c>
      <c r="P176" s="2506"/>
      <c r="Q176" s="2506" t="s">
        <v>106</v>
      </c>
      <c r="R176" s="2900" t="s">
        <v>22</v>
      </c>
      <c r="S176" s="2804" t="s">
        <v>19</v>
      </c>
      <c r="T176" s="2200"/>
      <c r="U176" s="2200" t="s">
        <v>106</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0337"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0337" customFormat="1" customHeight="1" ht="17.25">
      <c r="A178" s="2238"/>
      <c r="C178" s="2243"/>
      <c r="D178" s="2901"/>
      <c r="E178" s="2928"/>
      <c r="F178" s="2544"/>
      <c r="G178" s="2930"/>
      <c r="H178" s="2901"/>
      <c r="I178" s="2901"/>
      <c r="J178" s="2931"/>
      <c r="K178" s="2584"/>
      <c r="L178" s="2901"/>
      <c r="M178" s="2901"/>
      <c r="N178" s="2903"/>
      <c r="O178" s="2510"/>
      <c r="P178" s="715"/>
      <c r="Q178" s="716"/>
      <c r="R178" s="716" t="s">
        <v>410</v>
      </c>
      <c r="S178" s="2244"/>
      <c r="T178" s="2244"/>
      <c r="U178" s="2244"/>
      <c r="V178" s="2244"/>
      <c r="W178" s="1831"/>
      <c r="Y178" s="1657"/>
      <c r="Z178" s="1657"/>
      <c r="AA178" s="1657"/>
      <c r="AB178" s="1657"/>
      <c r="AC178" s="1657"/>
      <c r="AD178" s="1657"/>
      <c r="AE178" s="1657"/>
      <c r="AF178" s="1657"/>
      <c r="AG178" s="1657"/>
      <c r="AH178" s="1657"/>
      <c r="AI178" s="1657"/>
      <c r="AJ178" s="1657"/>
      <c r="AK178" s="1657"/>
    </row>
    <row s="20337" customFormat="1" customHeight="1" ht="17.25">
      <c r="A179" s="2238"/>
      <c r="C179" s="2243"/>
      <c r="D179" s="2901"/>
      <c r="E179" s="2928"/>
      <c r="F179" s="2544"/>
      <c r="G179" s="2930"/>
      <c r="H179" s="2901"/>
      <c r="I179" s="2901"/>
      <c r="J179" s="2931"/>
      <c r="K179" s="2510"/>
      <c r="L179" s="715"/>
      <c r="M179" s="716"/>
      <c r="N179" s="716" t="s">
        <v>411</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0337" customFormat="1" customHeight="1" ht="17.25">
      <c r="A180" s="2238"/>
      <c r="C180" s="2243"/>
      <c r="D180" s="2901"/>
      <c r="E180" s="2928"/>
      <c r="F180" s="2545"/>
      <c r="G180" s="2930"/>
      <c r="H180" s="715"/>
      <c r="I180" s="716"/>
      <c r="J180" s="716" t="s">
        <v>443</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0337" customFormat="1" customHeight="1" ht="17.25">
      <c r="A182" s="2238"/>
      <c r="C182" s="2240"/>
      <c r="D182" s="2228"/>
      <c r="E182" s="2245"/>
      <c r="F182" s="2182"/>
      <c r="G182" s="2246"/>
      <c r="H182" s="2927"/>
      <c r="I182" s="2927">
        <v>1</v>
      </c>
      <c r="J182" s="2899"/>
      <c r="K182" s="2583" t="s">
        <v>65</v>
      </c>
      <c r="L182" s="2506"/>
      <c r="M182" s="2506" t="s">
        <v>106</v>
      </c>
      <c r="N182" s="2902" t="str">
        <f>IF(Z182="","",INDEX(TERRITORY_MR_LIST,MATCH(Z182,TERRITORY_LIST_ID,0)))</f>
        <v/>
      </c>
      <c r="O182" s="2583" t="s">
        <v>65</v>
      </c>
      <c r="P182" s="2506"/>
      <c r="Q182" s="2506" t="s">
        <v>106</v>
      </c>
      <c r="R182" s="2900" t="s">
        <v>22</v>
      </c>
      <c r="S182" s="2804" t="s">
        <v>19</v>
      </c>
      <c r="T182" s="2200"/>
      <c r="U182" s="2200" t="s">
        <v>106</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0337"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0337" customFormat="1" customHeight="1" ht="17.25">
      <c r="A184" s="2238"/>
      <c r="C184" s="2243"/>
      <c r="D184" s="2228"/>
      <c r="E184" s="2245"/>
      <c r="F184" s="2182"/>
      <c r="G184" s="2246"/>
      <c r="H184" s="2901"/>
      <c r="I184" s="2901"/>
      <c r="J184" s="2931"/>
      <c r="K184" s="2584"/>
      <c r="L184" s="2901"/>
      <c r="M184" s="2901"/>
      <c r="N184" s="2903"/>
      <c r="O184" s="2510"/>
      <c r="P184" s="715"/>
      <c r="Q184" s="716"/>
      <c r="R184" s="716" t="s">
        <v>410</v>
      </c>
      <c r="S184" s="2244"/>
      <c r="T184" s="2244"/>
      <c r="U184" s="2244"/>
      <c r="V184" s="2244"/>
      <c r="W184" s="1831"/>
      <c r="Y184" s="1657"/>
      <c r="Z184" s="1657"/>
      <c r="AA184" s="1657"/>
      <c r="AB184" s="1657"/>
      <c r="AC184" s="1657"/>
      <c r="AD184" s="1657"/>
      <c r="AE184" s="1657"/>
      <c r="AF184" s="1657"/>
      <c r="AG184" s="1657"/>
      <c r="AH184" s="1657"/>
      <c r="AI184" s="1657"/>
      <c r="AJ184" s="1657"/>
      <c r="AK184" s="1657"/>
    </row>
    <row s="20337" customFormat="1" customHeight="1" ht="17.25">
      <c r="A185" s="2238"/>
      <c r="C185" s="2243"/>
      <c r="D185" s="2228"/>
      <c r="E185" s="2245"/>
      <c r="F185" s="2182"/>
      <c r="G185" s="2246"/>
      <c r="H185" s="2901"/>
      <c r="I185" s="2901"/>
      <c r="J185" s="2931"/>
      <c r="K185" s="2510"/>
      <c r="L185" s="715"/>
      <c r="M185" s="716"/>
      <c r="N185" s="716" t="s">
        <v>411</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0337" customFormat="1" customHeight="1" ht="17.25">
      <c r="A187" s="2238"/>
      <c r="C187" s="2240"/>
      <c r="D187" s="2228"/>
      <c r="E187" s="2245"/>
      <c r="F187" s="2182"/>
      <c r="G187" s="2246"/>
      <c r="H187" s="2228"/>
      <c r="I187" s="2228"/>
      <c r="J187" s="2249"/>
      <c r="K187" s="2246"/>
      <c r="L187" s="2506"/>
      <c r="M187" s="2506" t="s">
        <v>106</v>
      </c>
      <c r="N187" s="2902" t="str">
        <f>IF(Z187="","",INDEX(TERRITORY_MR_LIST,MATCH(Z187,TERRITORY_LIST_ID,0)))</f>
        <v/>
      </c>
      <c r="O187" s="2583" t="s">
        <v>65</v>
      </c>
      <c r="P187" s="2506"/>
      <c r="Q187" s="2506" t="s">
        <v>106</v>
      </c>
      <c r="R187" s="2900" t="s">
        <v>22</v>
      </c>
      <c r="S187" s="2804" t="s">
        <v>19</v>
      </c>
      <c r="T187" s="2200"/>
      <c r="U187" s="2200" t="s">
        <v>106</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0337"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0337" customFormat="1" customHeight="1" ht="17.25">
      <c r="A189" s="2238"/>
      <c r="C189" s="2243"/>
      <c r="D189" s="2228"/>
      <c r="E189" s="2245"/>
      <c r="F189" s="2182"/>
      <c r="G189" s="2246"/>
      <c r="H189" s="2228"/>
      <c r="I189" s="2228"/>
      <c r="J189" s="2249"/>
      <c r="K189" s="2246"/>
      <c r="L189" s="2901"/>
      <c r="M189" s="2901"/>
      <c r="N189" s="2903"/>
      <c r="O189" s="2510"/>
      <c r="P189" s="715"/>
      <c r="Q189" s="716"/>
      <c r="R189" s="716" t="s">
        <v>410</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0337" customFormat="1" customHeight="1" ht="17.25">
      <c r="A191" s="2238"/>
      <c r="C191" s="2240"/>
      <c r="D191" s="2228"/>
      <c r="E191" s="2245"/>
      <c r="F191" s="2182"/>
      <c r="G191" s="2246"/>
      <c r="H191" s="2228"/>
      <c r="I191" s="2228"/>
      <c r="J191" s="2249"/>
      <c r="K191" s="2246"/>
      <c r="L191" s="2228"/>
      <c r="M191" s="2228"/>
      <c r="N191" s="2446"/>
      <c r="O191" s="2185"/>
      <c r="P191" s="2506"/>
      <c r="Q191" s="2506" t="s">
        <v>106</v>
      </c>
      <c r="R191" s="2900" t="s">
        <v>22</v>
      </c>
      <c r="S191" s="2804" t="s">
        <v>19</v>
      </c>
      <c r="T191" s="2200"/>
      <c r="U191" s="2200" t="s">
        <v>106</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0337"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2538" customFormat="1" customHeight="1" ht="17.25">
      <c r="A200" s="2213" t="s">
        <v>2041</v>
      </c>
    </row>
    <row customHeight="1" ht="17.25">
      <c r="G201" s="2237"/>
      <c r="H201" s="2237"/>
      <c r="I201" s="2237"/>
      <c r="M201" s="2233"/>
    </row>
    <row s="20271" customFormat="1" customHeight="1" ht="15">
      <c r="D202" s="2921"/>
      <c r="E202" s="2597"/>
      <c r="F202" s="2597"/>
      <c r="G202" s="2583"/>
      <c r="H202" s="1962"/>
      <c r="I202" s="2925">
        <v>1</v>
      </c>
      <c r="J202" s="2899"/>
      <c r="K202" s="1977"/>
      <c r="L202" s="2583" t="s">
        <v>65</v>
      </c>
      <c r="M202" s="2583" t="s">
        <v>65</v>
      </c>
      <c r="N202" s="1962"/>
      <c r="O202" s="2506" t="s">
        <v>106</v>
      </c>
      <c r="P202" s="2915"/>
      <c r="Q202" s="1978"/>
      <c r="R202" s="2583" t="s">
        <v>65</v>
      </c>
      <c r="S202" s="2583" t="s">
        <v>65</v>
      </c>
      <c r="T202" s="2253"/>
      <c r="U202" s="2506" t="s">
        <v>106</v>
      </c>
      <c r="V202" s="2922" t="str">
        <f>IF(AK202="","",INDEX(TERRITORY_MR_LIST,MATCH(AK202,TERRITORY_LIST_ID,0)))</f>
        <v/>
      </c>
      <c r="W202" s="1979"/>
      <c r="X202" s="2583" t="s">
        <v>65</v>
      </c>
      <c r="Y202" s="2583" t="s">
        <v>19</v>
      </c>
      <c r="Z202" s="1962"/>
      <c r="AA202" s="2506" t="s">
        <v>106</v>
      </c>
      <c r="AB202" s="2924"/>
      <c r="AC202" s="1980"/>
      <c r="AD202" s="2583" t="s">
        <v>65</v>
      </c>
      <c r="AE202" s="2583" t="s">
        <v>19</v>
      </c>
      <c r="AF202" s="1960"/>
      <c r="AG202" s="2209" t="s">
        <v>106</v>
      </c>
      <c r="AH202" s="1970"/>
      <c r="AI202" s="2199"/>
    </row>
    <row s="20271"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2042</v>
      </c>
      <c r="AI203" s="2917"/>
    </row>
    <row s="20271"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2043</v>
      </c>
      <c r="AC204" s="2918"/>
      <c r="AD204" s="2918"/>
      <c r="AE204" s="2918"/>
      <c r="AF204" s="2918"/>
      <c r="AG204" s="2918"/>
      <c r="AH204" s="2918"/>
      <c r="AI204" s="2919"/>
    </row>
    <row s="20271"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100</v>
      </c>
      <c r="W205" s="2916"/>
      <c r="X205" s="2916"/>
      <c r="Y205" s="2916"/>
      <c r="Z205" s="2916"/>
      <c r="AA205" s="2916"/>
      <c r="AB205" s="2916"/>
      <c r="AC205" s="2916"/>
      <c r="AD205" s="2916"/>
      <c r="AE205" s="2916"/>
      <c r="AF205" s="2916"/>
      <c r="AG205" s="2916"/>
      <c r="AH205" s="2916"/>
      <c r="AI205" s="2917"/>
    </row>
    <row s="20271" customFormat="1" customHeight="1" ht="11.25">
      <c r="D206" s="2921"/>
      <c r="E206" s="2597"/>
      <c r="F206" s="2597"/>
      <c r="G206" s="2584"/>
      <c r="H206" s="1966"/>
      <c r="I206" s="2925"/>
      <c r="J206" s="2926"/>
      <c r="K206" s="1961"/>
      <c r="L206" s="2584"/>
      <c r="M206" s="2584"/>
      <c r="N206" s="1966"/>
      <c r="O206" s="1967"/>
      <c r="P206" s="2916" t="s">
        <v>2044</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0522" customFormat="1" customHeight="1" ht="11.25">
      <c r="D207" s="2921"/>
      <c r="E207" s="2597"/>
      <c r="F207" s="2597"/>
      <c r="G207" s="2510"/>
      <c r="H207" s="1968"/>
      <c r="I207" s="1969"/>
      <c r="J207" s="2916" t="s">
        <v>443</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0271"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0271"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0271"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0271"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0271"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0522"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D9FBC-0693-F3EB-071C-C1B7B73D3F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2769" width="43.140625"/>
    <col min="2" max="2" style="22769" width="43.140625" hidden="1"/>
    <col min="3" max="3" style="22769" width="43.140625"/>
    <col min="4" max="5" style="22769" width="36.421875" customWidth="1"/>
    <col min="6" max="8" style="22770" width="36.421875" customWidth="1"/>
  </cols>
  <sheetData>
    <row customHeight="1" ht="9">
      <c r="A1" s="1244" t="s">
        <v>2045</v>
      </c>
      <c r="B1" s="1244"/>
      <c r="C1" s="1380" t="s">
        <v>2046</v>
      </c>
      <c r="D1" s="1378" t="s">
        <v>803</v>
      </c>
      <c r="E1" s="1378" t="s">
        <v>849</v>
      </c>
      <c r="F1" s="1378" t="s">
        <v>902</v>
      </c>
      <c r="G1" s="1378" t="s">
        <v>889</v>
      </c>
      <c r="H1" s="1378" t="s">
        <v>1746</v>
      </c>
    </row>
    <row customHeight="1" ht="9">
      <c r="A2" s="1381" t="s">
        <v>2047</v>
      </c>
      <c r="B2" s="1381"/>
      <c r="C2" s="1382" t="str">
        <f>INDEX(TEMPLATE_NUMBER_FORM_LIST,MATCH(TEMPLATE_SPHERE,TEMPLATE_SPHERE_LIST,0))</f>
        <v>16</v>
      </c>
      <c r="D2" s="1381" t="s">
        <v>1073</v>
      </c>
      <c r="E2" s="1381" t="s">
        <v>146</v>
      </c>
      <c r="F2" s="1383" t="s">
        <v>146</v>
      </c>
      <c r="G2" s="1381" t="s">
        <v>146</v>
      </c>
      <c r="H2" s="1384"/>
    </row>
    <row customHeight="1" ht="63">
      <c r="A3" s="1244"/>
      <c r="B3" s="1244" t="s">
        <v>106</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2048</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2049</v>
      </c>
      <c r="B4" s="1244" t="s">
        <v>107</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2050</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2051</v>
      </c>
    </row>
    <row customHeight="1" ht="117">
      <c r="A5" s="1244" t="s">
        <v>2052</v>
      </c>
      <c r="B5" s="1244" t="s">
        <v>90</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2053</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2054</v>
      </c>
    </row>
    <row customHeight="1" ht="90">
      <c r="A6" s="1244" t="s">
        <v>2055</v>
      </c>
      <c r="B6" s="1244" t="s">
        <v>91</v>
      </c>
      <c r="C6" s="138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2056</v>
      </c>
      <c r="B7" s="1244" t="s">
        <v>108</v>
      </c>
      <c r="C7" s="1382" t="str">
        <f>IF(TEMPLATE_SPHERE="HEAT",D7,E7)</f>
        <v>Форма 11. Информация о расходах на капитальный и текущий ремонт основных средств</v>
      </c>
      <c r="D7" s="1244" t="s">
        <v>2057</v>
      </c>
      <c r="E7" s="1244" t="s">
        <v>2058</v>
      </c>
      <c r="F7" s="1384"/>
      <c r="G7" s="1384"/>
      <c r="H7" s="1384"/>
    </row>
    <row customHeight="1" ht="108">
      <c r="A8" s="1244" t="s">
        <v>2059</v>
      </c>
      <c r="B8" s="1244" t="s">
        <v>92</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1315</v>
      </c>
      <c r="E8" s="1244" t="s">
        <v>2060</v>
      </c>
      <c r="F8" s="1384"/>
      <c r="G8" s="1384"/>
      <c r="H8" s="1384"/>
    </row>
    <row customHeight="1" ht="99">
      <c r="A9" s="1244" t="s">
        <v>2061</v>
      </c>
      <c r="B9" s="1244"/>
      <c r="C9" s="1244" t="s">
        <v>2062</v>
      </c>
      <c r="D9" s="1244"/>
      <c r="E9" s="1244"/>
      <c r="F9" s="1384"/>
      <c r="G9" s="1384"/>
      <c r="H9" s="1384"/>
    </row>
    <row customHeight="1" ht="126">
      <c r="A10" s="1244" t="s">
        <v>2063</v>
      </c>
      <c r="B10" s="1244"/>
      <c r="C10" s="1244" t="s">
        <v>2064</v>
      </c>
      <c r="D10" s="1244"/>
      <c r="E10" s="1244"/>
      <c r="F10" s="1384"/>
      <c r="G10" s="1384"/>
      <c r="H10" s="1384"/>
    </row>
    <row customHeight="1" ht="108">
      <c r="A11" s="1244" t="s">
        <v>2065</v>
      </c>
      <c r="B11" s="1244"/>
      <c r="C11" s="1244" t="s">
        <v>2066</v>
      </c>
      <c r="D11" s="1244"/>
      <c r="E11" s="1244"/>
      <c r="F11" s="1384"/>
      <c r="G11" s="1384"/>
      <c r="H11" s="1384"/>
    </row>
    <row customHeight="1" ht="54">
      <c r="A12" s="1244" t="s">
        <v>2067</v>
      </c>
      <c r="B12" s="1244"/>
      <c r="C12" s="1244" t="s">
        <v>2068</v>
      </c>
      <c r="D12" s="1244"/>
      <c r="E12" s="1244"/>
      <c r="F12" s="1384"/>
      <c r="G12" s="1384"/>
      <c r="H12" s="1384"/>
    </row>
    <row customHeight="1" ht="45">
      <c r="A13" s="1244" t="s">
        <v>2069</v>
      </c>
      <c r="B13" s="1244"/>
      <c r="C13" s="1244" t="s">
        <v>2070</v>
      </c>
      <c r="D13" s="1244"/>
      <c r="E13" s="1244"/>
      <c r="F13" s="1384"/>
      <c r="G13" s="1384"/>
      <c r="H13" s="1384"/>
    </row>
    <row customHeight="1" ht="117">
      <c r="A14" s="1244" t="s">
        <v>2071</v>
      </c>
      <c r="B14" s="1244"/>
      <c r="C14" s="1244" t="s">
        <v>2072</v>
      </c>
      <c r="D14" s="1244"/>
      <c r="E14" s="1244"/>
      <c r="F14" s="1384"/>
      <c r="G14" s="1384"/>
      <c r="H14" s="1384"/>
    </row>
    <row customHeight="1" ht="117">
      <c r="A15" s="1244" t="s">
        <v>2073</v>
      </c>
      <c r="B15" s="1244"/>
      <c r="C15" s="1244" t="s">
        <v>2074</v>
      </c>
      <c r="D15" s="1244"/>
      <c r="E15" s="1244"/>
      <c r="F15" s="1384"/>
      <c r="G15" s="1384"/>
      <c r="H15" s="1384"/>
    </row>
    <row customHeight="1" ht="63">
      <c r="A16" s="1244" t="s">
        <v>2075</v>
      </c>
      <c r="B16" s="1244"/>
      <c r="C16" s="1244" t="s">
        <v>2076</v>
      </c>
      <c r="D16" s="1244"/>
      <c r="E16" s="1244"/>
      <c r="F16" s="1384"/>
      <c r="G16" s="1384"/>
      <c r="H16" s="1384"/>
    </row>
    <row customHeight="1" ht="54">
      <c r="A17" s="1244" t="s">
        <v>2077</v>
      </c>
      <c r="B17" s="1244"/>
      <c r="C17" s="1382" t="s">
        <v>2078</v>
      </c>
      <c r="D17" s="1244"/>
      <c r="E17" s="1244"/>
      <c r="F17" s="1384"/>
      <c r="G17" s="1384"/>
      <c r="H17" s="1384"/>
    </row>
    <row customHeight="1" ht="27">
      <c r="A18" s="1244" t="s">
        <v>2079</v>
      </c>
      <c r="B18" s="1244"/>
      <c r="C18" s="1382" t="s">
        <v>2080</v>
      </c>
      <c r="D18" s="1244"/>
      <c r="E18" s="1244"/>
      <c r="F18" s="1384"/>
      <c r="G18" s="1384"/>
      <c r="H18" s="1384"/>
    </row>
    <row customHeight="1" ht="54">
      <c r="A19" s="1244" t="s">
        <v>2081</v>
      </c>
      <c r="B19" s="1244"/>
      <c r="C19" s="1382" t="s">
        <v>2082</v>
      </c>
      <c r="D19" s="1244"/>
      <c r="E19" s="1244"/>
      <c r="F19" s="1384"/>
      <c r="G19" s="1384"/>
      <c r="H19" s="1384"/>
    </row>
    <row customHeight="1" ht="36">
      <c r="A20" s="1244" t="s">
        <v>2083</v>
      </c>
      <c r="B20" s="1244"/>
      <c r="C20" s="1382" t="s">
        <v>2084</v>
      </c>
      <c r="D20" s="1244"/>
      <c r="E20" s="1244"/>
      <c r="F20" s="1384"/>
      <c r="G20" s="1384"/>
      <c r="H20" s="1384"/>
    </row>
    <row customHeight="1" ht="36">
      <c r="A21" s="1244" t="s">
        <v>2085</v>
      </c>
      <c r="B21" s="1244"/>
      <c r="C21" s="1382" t="s">
        <v>2086</v>
      </c>
      <c r="D21" s="1244"/>
      <c r="E21" s="1244"/>
      <c r="F21" s="1384"/>
      <c r="G21" s="1384"/>
      <c r="H21" s="1384"/>
    </row>
    <row customHeight="1" ht="27">
      <c r="A22" s="1244" t="s">
        <v>2087</v>
      </c>
      <c r="B22" s="1244"/>
      <c r="C22" s="1382" t="s">
        <v>2088</v>
      </c>
      <c r="D22" s="1244"/>
      <c r="E22" s="1244"/>
      <c r="F22" s="1384"/>
      <c r="G22" s="1384"/>
      <c r="H22" s="1384"/>
    </row>
    <row customHeight="1" ht="36">
      <c r="A23" s="1244" t="s">
        <v>2089</v>
      </c>
      <c r="B23" s="1244"/>
      <c r="C23" s="1382" t="s">
        <v>2090</v>
      </c>
      <c r="D23" s="1244"/>
      <c r="E23" s="1244"/>
      <c r="F23" s="1384"/>
      <c r="G23" s="1384"/>
      <c r="H23" s="1384"/>
    </row>
    <row customHeight="1" ht="28.5">
      <c r="A24" s="1244" t="s">
        <v>2091</v>
      </c>
      <c r="B24" s="1244"/>
      <c r="C24" s="1382" t="s">
        <v>2092</v>
      </c>
      <c r="D24" s="1244"/>
      <c r="E24" s="1244"/>
      <c r="F24" s="1384"/>
      <c r="G24" s="1384"/>
      <c r="H24" s="1384"/>
    </row>
    <row customHeight="1" ht="36">
      <c r="A25" s="1244" t="s">
        <v>2093</v>
      </c>
      <c r="B25" s="1244"/>
      <c r="C25" s="1382" t="s">
        <v>2094</v>
      </c>
      <c r="D25" s="1244"/>
      <c r="E25" s="1244"/>
      <c r="F25" s="1384"/>
      <c r="G25" s="1384"/>
      <c r="H25" s="1384"/>
    </row>
    <row customHeight="1" ht="27">
      <c r="A26" s="1244" t="s">
        <v>2095</v>
      </c>
      <c r="B26" s="1244"/>
      <c r="C26" s="1382" t="s">
        <v>2096</v>
      </c>
      <c r="D26" s="1244"/>
      <c r="E26" s="1244"/>
      <c r="F26" s="1384"/>
      <c r="G26" s="1384"/>
      <c r="H26" s="1384"/>
    </row>
    <row customHeight="1" ht="36">
      <c r="A27" s="1244" t="s">
        <v>2097</v>
      </c>
      <c r="B27" s="1244"/>
      <c r="C27" s="1382" t="s">
        <v>2098</v>
      </c>
      <c r="D27" s="1244"/>
      <c r="E27" s="1244"/>
      <c r="F27" s="1384"/>
      <c r="G27" s="1384"/>
      <c r="H27" s="1384"/>
    </row>
    <row customHeight="1" ht="28.5">
      <c r="A28" s="1244" t="s">
        <v>2099</v>
      </c>
      <c r="B28" s="1244"/>
      <c r="C28" s="1382" t="s">
        <v>2100</v>
      </c>
      <c r="D28" s="1244"/>
      <c r="E28" s="1244"/>
      <c r="F28" s="1384"/>
      <c r="G28" s="1384"/>
      <c r="H28" s="1384"/>
    </row>
    <row customHeight="1" ht="126">
      <c r="A29" s="1244" t="s">
        <v>2101</v>
      </c>
      <c r="B29" s="1244" t="s">
        <v>1096</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2102</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2103</v>
      </c>
    </row>
    <row customHeight="1" ht="36">
      <c r="A30" s="1244" t="s">
        <v>2104</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2105</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2106</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2107</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2108</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2109</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2110</v>
      </c>
    </row>
    <row customHeight="1" ht="9">
      <c r="A33" s="1244"/>
      <c r="B33" s="1244"/>
      <c r="C33" s="1382"/>
      <c r="D33" s="1244"/>
      <c r="E33" s="1244"/>
      <c r="F33" s="1384"/>
      <c r="G33" s="1384"/>
      <c r="H33" s="1384"/>
    </row>
    <row customHeight="1" ht="9">
      <c r="A34" s="1244"/>
      <c r="B34" s="1244" t="s">
        <v>1080</v>
      </c>
      <c r="C34" s="1382">
        <f>INDEX(TEMPLATE_NAME_FORM_LIST,B34,MATCH(TEMPLATE_SPHERE,TEMPLATE_SPHERE_LIST,0))</f>
        <v>0</v>
      </c>
      <c r="D34" s="1244"/>
      <c r="E34" s="1244"/>
      <c r="F34" s="1384"/>
      <c r="G34" s="1384"/>
      <c r="H34" s="138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7654A2-251F-C996-C402-02F981A46C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2769" width="9.140625"/>
    <col min="3" max="7" style="22813" width="8.00390625" customWidth="1"/>
    <col min="8" max="12" style="22813" width="8.57421875" customWidth="1"/>
    <col min="13" max="14" style="22813" width="27.7109375" customWidth="1"/>
    <col min="15" max="19" style="22813" width="5.140625" customWidth="1"/>
    <col min="20" max="24" style="22813" width="27.7109375" customWidth="1"/>
    <col min="25" max="25" style="22814" width="1.8515625" customWidth="1"/>
    <col min="26" max="26" style="22769" width="27.7109375" customWidth="1"/>
    <col min="27" max="27" style="22815" width="27.7109375" customWidth="1"/>
    <col min="28" max="29" style="22769" width="27.7109375" customWidth="1"/>
    <col min="30" max="30" style="22769" width="3.8515625" customWidth="1"/>
    <col min="31" max="34" style="22769" width="9.140625"/>
  </cols>
  <sheetData>
    <row s="22771" customFormat="1" customHeight="1" ht="18">
      <c r="A1" s="1296"/>
      <c r="B1" s="1296"/>
      <c r="C1" s="1296" t="s">
        <v>2111</v>
      </c>
      <c r="D1" s="1296"/>
      <c r="E1" s="1296"/>
      <c r="F1" s="1296"/>
      <c r="G1" s="1296"/>
      <c r="H1" s="1296" t="s">
        <v>2112</v>
      </c>
      <c r="I1" s="1296"/>
      <c r="J1" s="1296"/>
      <c r="K1" s="1296"/>
      <c r="L1" s="1296"/>
      <c r="M1" s="1296" t="s">
        <v>2113</v>
      </c>
      <c r="N1" s="1296" t="s">
        <v>2114</v>
      </c>
      <c r="O1" s="2990" t="s">
        <v>2115</v>
      </c>
      <c r="P1" s="2990"/>
      <c r="Q1" s="2990"/>
      <c r="R1" s="2990"/>
      <c r="S1" s="2990"/>
      <c r="T1" s="2990" t="s">
        <v>2113</v>
      </c>
      <c r="U1" s="2990"/>
      <c r="V1" s="2990"/>
      <c r="W1" s="2990"/>
      <c r="X1" s="2990"/>
      <c r="Y1" s="1397"/>
      <c r="Z1" s="2990" t="s">
        <v>2116</v>
      </c>
      <c r="AA1" s="2990"/>
      <c r="AB1" s="2990"/>
      <c r="AC1" s="2990"/>
      <c r="AD1" s="2990"/>
    </row>
    <row customHeight="1" ht="18">
      <c r="A2" s="1244"/>
      <c r="B2" s="1244"/>
      <c r="C2" s="1239" t="s">
        <v>803</v>
      </c>
      <c r="D2" s="1239" t="s">
        <v>849</v>
      </c>
      <c r="E2" s="1239" t="s">
        <v>902</v>
      </c>
      <c r="F2" s="1239" t="s">
        <v>889</v>
      </c>
      <c r="G2" s="1239" t="s">
        <v>1746</v>
      </c>
      <c r="H2" s="1241"/>
      <c r="I2" s="1241"/>
      <c r="J2" s="1241"/>
      <c r="K2" s="1241"/>
      <c r="L2" s="1241"/>
      <c r="M2" s="1241"/>
      <c r="N2" s="1241"/>
      <c r="O2" s="1239" t="s">
        <v>803</v>
      </c>
      <c r="P2" s="1239" t="s">
        <v>849</v>
      </c>
      <c r="Q2" s="1239" t="s">
        <v>889</v>
      </c>
      <c r="R2" s="1239" t="s">
        <v>902</v>
      </c>
      <c r="S2" s="1239" t="s">
        <v>1746</v>
      </c>
      <c r="T2" s="1239" t="s">
        <v>803</v>
      </c>
      <c r="U2" s="1239" t="s">
        <v>849</v>
      </c>
      <c r="V2" s="1239" t="s">
        <v>889</v>
      </c>
      <c r="W2" s="1239" t="s">
        <v>902</v>
      </c>
      <c r="X2" s="1239" t="s">
        <v>1746</v>
      </c>
      <c r="Y2" s="1239"/>
      <c r="Z2" s="1239" t="s">
        <v>803</v>
      </c>
      <c r="AA2" s="1248" t="s">
        <v>849</v>
      </c>
      <c r="AB2" s="1239" t="s">
        <v>889</v>
      </c>
      <c r="AC2" s="1239" t="s">
        <v>902</v>
      </c>
      <c r="AD2" s="1239" t="s">
        <v>1746</v>
      </c>
    </row>
    <row customHeight="1" ht="162">
      <c r="A3" s="1243" t="s">
        <v>27</v>
      </c>
      <c r="B3" s="1243"/>
      <c r="C3" s="2994" t="s">
        <v>2117</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2118</v>
      </c>
      <c r="AA3" s="1241" t="s">
        <v>2119</v>
      </c>
      <c r="AB3" s="1244" t="s">
        <v>2120</v>
      </c>
      <c r="AC3" s="1244" t="s">
        <v>2121</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1092</v>
      </c>
      <c r="D11" s="2997" t="s">
        <v>1090</v>
      </c>
      <c r="E11" s="2997" t="s">
        <v>1132</v>
      </c>
      <c r="F11" s="2997" t="s">
        <v>2122</v>
      </c>
      <c r="G11" s="2997"/>
      <c r="H11" s="1296" t="s">
        <v>2123</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2124</v>
      </c>
      <c r="U11" s="1241" t="s">
        <v>2125</v>
      </c>
      <c r="V11" s="1241"/>
      <c r="W11" s="1241"/>
      <c r="X11" s="1241"/>
      <c r="Y11" s="1398"/>
      <c r="Z11" s="1244" t="s">
        <v>2126</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2127</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2128</v>
      </c>
      <c r="U12" s="1241" t="s">
        <v>2129</v>
      </c>
      <c r="V12" s="1241"/>
      <c r="W12" s="1241"/>
      <c r="X12" s="1241"/>
      <c r="Y12" s="1398"/>
      <c r="Z12" s="1244" t="s">
        <v>2130</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2131</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2132</v>
      </c>
      <c r="U13" s="1242" t="s">
        <v>2133</v>
      </c>
      <c r="V13" s="1242"/>
      <c r="W13" s="1242"/>
      <c r="X13" s="1241"/>
      <c r="Y13" s="1398"/>
      <c r="Z13" s="1244" t="s">
        <v>2134</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2135</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2136</v>
      </c>
      <c r="AA14" s="1247" t="s">
        <v>2136</v>
      </c>
      <c r="AB14" s="1244"/>
      <c r="AC14" s="1244"/>
      <c r="AD14" s="1244"/>
    </row>
    <row customHeight="1" ht="108">
      <c r="A15" s="2991"/>
      <c r="B15" s="1297">
        <v>5</v>
      </c>
      <c r="C15" s="2998"/>
      <c r="D15" s="2998"/>
      <c r="E15" s="2998"/>
      <c r="F15" s="2998"/>
      <c r="G15" s="2998"/>
      <c r="H15" s="2992" t="s">
        <v>2137</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2138</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2139</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2139</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1774</v>
      </c>
      <c r="B18" s="1297">
        <v>1</v>
      </c>
      <c r="C18" s="1241" t="s">
        <v>2123</v>
      </c>
      <c r="D18" s="1365" t="s">
        <v>2123</v>
      </c>
      <c r="E18" s="1241" t="s">
        <v>2123</v>
      </c>
      <c r="F18" s="1241" t="s">
        <v>2123</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2140</v>
      </c>
      <c r="U18" s="1244" t="s">
        <v>2141</v>
      </c>
      <c r="V18" s="1244" t="s">
        <v>2142</v>
      </c>
      <c r="W18" s="1244" t="s">
        <v>2143</v>
      </c>
      <c r="X18" s="1241"/>
      <c r="Y18" s="1398"/>
      <c r="Z18" s="1244" t="s">
        <v>2144</v>
      </c>
      <c r="AA18" s="1247" t="s">
        <v>2145</v>
      </c>
      <c r="AB18" s="1247" t="s">
        <v>2145</v>
      </c>
      <c r="AC18" s="1247" t="s">
        <v>2145</v>
      </c>
      <c r="AD18" s="1244"/>
    </row>
    <row customHeight="1" ht="36">
      <c r="A19" s="1243"/>
      <c r="B19" s="1297">
        <v>2</v>
      </c>
      <c r="C19" s="1241" t="s">
        <v>2127</v>
      </c>
      <c r="D19" s="1365" t="s">
        <v>2127</v>
      </c>
      <c r="E19" s="1241" t="s">
        <v>2127</v>
      </c>
      <c r="F19" s="1241" t="s">
        <v>2127</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2146</v>
      </c>
      <c r="U19" s="1244" t="s">
        <v>2147</v>
      </c>
      <c r="V19" s="1244" t="s">
        <v>2148</v>
      </c>
      <c r="W19" s="1244" t="s">
        <v>2149</v>
      </c>
      <c r="X19" s="1241"/>
      <c r="Y19" s="1398"/>
      <c r="Z19" s="1244" t="s">
        <v>2150</v>
      </c>
      <c r="AA19" s="1247" t="s">
        <v>2150</v>
      </c>
      <c r="AB19" s="1247" t="s">
        <v>2150</v>
      </c>
      <c r="AC19" s="1247" t="s">
        <v>2150</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704</v>
      </c>
      <c r="P20" s="1355" t="s">
        <v>704</v>
      </c>
      <c r="Q20" s="1355" t="s">
        <v>704</v>
      </c>
      <c r="R20" s="1355" t="s">
        <v>704</v>
      </c>
      <c r="S20" s="1355"/>
      <c r="T20" s="1362" t="s">
        <v>2151</v>
      </c>
      <c r="U20" s="1244" t="s">
        <v>2152</v>
      </c>
      <c r="V20" s="1244" t="s">
        <v>2153</v>
      </c>
      <c r="W20" s="1244" t="s">
        <v>2154</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302</v>
      </c>
      <c r="P21" s="1355"/>
      <c r="Q21" s="1355"/>
      <c r="R21" s="1355"/>
      <c r="S21" s="1355"/>
      <c r="T21" s="1362" t="s">
        <v>2155</v>
      </c>
      <c r="U21" s="1244"/>
      <c r="V21" s="1244"/>
      <c r="W21" s="1244"/>
      <c r="X21" s="1241"/>
      <c r="Y21" s="1398"/>
      <c r="Z21" s="1244" t="s">
        <v>2156</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302</v>
      </c>
      <c r="R22" s="1355"/>
      <c r="S22" s="1355"/>
      <c r="T22" s="1362"/>
      <c r="U22" s="1244"/>
      <c r="V22" s="1244" t="s">
        <v>2157</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305</v>
      </c>
      <c r="R23" s="1355"/>
      <c r="S23" s="1355"/>
      <c r="T23" s="1362"/>
      <c r="U23" s="1244"/>
      <c r="V23" s="1244" t="s">
        <v>2158</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724</v>
      </c>
      <c r="R24" s="1355"/>
      <c r="S24" s="1355"/>
      <c r="T24" s="1362"/>
      <c r="U24" s="1244"/>
      <c r="V24" s="1244" t="s">
        <v>2159</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305</v>
      </c>
      <c r="P25" s="1355" t="s">
        <v>302</v>
      </c>
      <c r="Q25" s="1355" t="s">
        <v>731</v>
      </c>
      <c r="R25" s="1355" t="s">
        <v>302</v>
      </c>
      <c r="S25" s="1355"/>
      <c r="T25" s="1362" t="s">
        <v>2160</v>
      </c>
      <c r="U25" s="1244" t="s">
        <v>2160</v>
      </c>
      <c r="V25" s="1244" t="s">
        <v>2160</v>
      </c>
      <c r="W25" s="1244" t="s">
        <v>2160</v>
      </c>
      <c r="X25" s="1241"/>
      <c r="Y25" s="1398"/>
      <c r="Z25" s="1244"/>
      <c r="AA25" s="1247"/>
      <c r="AB25" s="1244"/>
      <c r="AC25" s="1244"/>
      <c r="AD25" s="1244"/>
    </row>
    <row customHeight="1" ht="18">
      <c r="A26" s="1243"/>
      <c r="B26" s="1297">
        <v>9</v>
      </c>
      <c r="C26" s="1241" t="s">
        <v>647</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v>
      </c>
      <c r="K26" s="1403">
        <f>INDEX(TEMPLATE_NOTE_POINT_FHD,B26,MATCH(TEMPLATE_SPHERE,TEMPLATE_SPHERE_LIST_FOR_NOTE,0))</f>
        <v>0</v>
      </c>
      <c r="L26" s="1242" t="str">
        <f>IF(I26=0,"",I26)</f>
        <v>2.3.1</v>
      </c>
      <c r="M26" s="1242" t="str">
        <f>IF(J26=0,"",J26)</f>
        <v>Средневзвешенная стоимость 1 кВт.ч</v>
      </c>
      <c r="N26" s="1242" t="str">
        <f>IF(K26=0,"",K26)</f>
        <v/>
      </c>
      <c r="O26" s="1355" t="s">
        <v>720</v>
      </c>
      <c r="P26" s="1355" t="s">
        <v>714</v>
      </c>
      <c r="Q26" s="1355" t="s">
        <v>2161</v>
      </c>
      <c r="R26" s="1355" t="s">
        <v>714</v>
      </c>
      <c r="S26" s="1355"/>
      <c r="T26" s="1362" t="str">
        <f>"Средневзвешенная стоимость 1 кВт.ч"&amp;IF(TITLE_TYPE_ORG="Регулируемая организация"," (с учетом мощности)","")</f>
        <v>Средневзвешенная стоимость 1 кВт.ч</v>
      </c>
      <c r="U26" s="1362" t="s">
        <v>2162</v>
      </c>
      <c r="V26" s="1362" t="s">
        <v>2162</v>
      </c>
      <c r="W26" s="1362" t="s">
        <v>2162</v>
      </c>
      <c r="X26" s="1241"/>
      <c r="Y26" s="1398"/>
      <c r="Z26" s="1244"/>
      <c r="AA26" s="1247"/>
      <c r="AB26" s="1244"/>
      <c r="AC26" s="1244"/>
      <c r="AD26" s="1244"/>
    </row>
    <row customHeight="1" ht="18">
      <c r="A27" s="1243"/>
      <c r="B27" s="1297">
        <v>10</v>
      </c>
      <c r="C27" s="1241" t="s">
        <v>651</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722</v>
      </c>
      <c r="P27" s="1355" t="s">
        <v>716</v>
      </c>
      <c r="Q27" s="1355" t="s">
        <v>2163</v>
      </c>
      <c r="R27" s="1355" t="s">
        <v>716</v>
      </c>
      <c r="S27" s="1355"/>
      <c r="T27" s="1362" t="s">
        <v>2164</v>
      </c>
      <c r="U27" s="1362" t="s">
        <v>2164</v>
      </c>
      <c r="V27" s="1362" t="s">
        <v>2164</v>
      </c>
      <c r="W27" s="1362" t="s">
        <v>2164</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724</v>
      </c>
      <c r="P28" s="1355"/>
      <c r="Q28" s="1355"/>
      <c r="R28" s="1355"/>
      <c r="S28" s="1355"/>
      <c r="T28" s="1362" t="s">
        <v>2165</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 реагенты, используемые в технологическом процессе</v>
      </c>
      <c r="N29" s="1242" t="str">
        <f>IF(K29=0,"",K29)</f>
        <v/>
      </c>
      <c r="O29" s="1355" t="s">
        <v>731</v>
      </c>
      <c r="P29" s="1355" t="s">
        <v>305</v>
      </c>
      <c r="Q29" s="1355"/>
      <c r="R29" s="1355" t="s">
        <v>305</v>
      </c>
      <c r="S29" s="1355"/>
      <c r="T29" s="136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44" t="s">
        <v>2166</v>
      </c>
      <c r="V29" s="1244"/>
      <c r="W29" s="1244" t="s">
        <v>2166</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733</v>
      </c>
      <c r="P30" s="1355" t="s">
        <v>724</v>
      </c>
      <c r="Q30" s="1355" t="s">
        <v>733</v>
      </c>
      <c r="R30" s="1355" t="s">
        <v>724</v>
      </c>
      <c r="S30" s="1355"/>
      <c r="T30" s="1362" t="s">
        <v>2167</v>
      </c>
      <c r="U30" s="1244" t="s">
        <v>2167</v>
      </c>
      <c r="V30" s="1244" t="s">
        <v>2167</v>
      </c>
      <c r="W30" s="1244" t="s">
        <v>2167</v>
      </c>
      <c r="X30" s="1241"/>
      <c r="Y30" s="1398"/>
      <c r="Z30" s="1244"/>
      <c r="AA30" s="1247" t="s">
        <v>2168</v>
      </c>
      <c r="AB30" s="1247" t="s">
        <v>2168</v>
      </c>
      <c r="AC30" s="1247" t="s">
        <v>2168</v>
      </c>
      <c r="AD30" s="1244"/>
    </row>
    <row customHeight="1" ht="18">
      <c r="A31" s="1243"/>
      <c r="B31" s="1297">
        <v>14</v>
      </c>
      <c r="C31" s="1241" t="s">
        <v>2169</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2170</v>
      </c>
      <c r="P31" s="1355" t="s">
        <v>727</v>
      </c>
      <c r="Q31" s="1355" t="s">
        <v>2170</v>
      </c>
      <c r="R31" s="1355" t="s">
        <v>727</v>
      </c>
      <c r="S31" s="1355"/>
      <c r="T31" s="1363" t="s">
        <v>2171</v>
      </c>
      <c r="U31" s="1244" t="s">
        <v>2171</v>
      </c>
      <c r="V31" s="1244" t="s">
        <v>2171</v>
      </c>
      <c r="W31" s="1244" t="s">
        <v>2171</v>
      </c>
      <c r="X31" s="1241"/>
      <c r="Y31" s="1398"/>
      <c r="Z31" s="1244"/>
      <c r="AA31" s="1247"/>
      <c r="AB31" s="1247"/>
      <c r="AC31" s="1247"/>
      <c r="AD31" s="1244"/>
    </row>
    <row customHeight="1" ht="36">
      <c r="A32" s="1243"/>
      <c r="B32" s="1297">
        <v>15</v>
      </c>
      <c r="C32" s="1241" t="s">
        <v>2172</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2173</v>
      </c>
      <c r="P32" s="1355" t="s">
        <v>729</v>
      </c>
      <c r="Q32" s="1355" t="s">
        <v>2173</v>
      </c>
      <c r="R32" s="1355" t="s">
        <v>729</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44" t="s">
        <v>2174</v>
      </c>
      <c r="V32" s="1244" t="s">
        <v>2174</v>
      </c>
      <c r="W32" s="1244" t="s">
        <v>2174</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42" t="str">
        <f>IF(K33=0,"",K33)</f>
        <v/>
      </c>
      <c r="O33" s="1355" t="s">
        <v>735</v>
      </c>
      <c r="P33" s="1355" t="s">
        <v>731</v>
      </c>
      <c r="Q33" s="1355" t="s">
        <v>735</v>
      </c>
      <c r="R33" s="1355" t="s">
        <v>731</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44" t="s">
        <v>2175</v>
      </c>
      <c r="V33" s="1244" t="s">
        <v>2175</v>
      </c>
      <c r="W33" s="1244" t="s">
        <v>2176</v>
      </c>
      <c r="X33" s="1241"/>
      <c r="Y33" s="1398"/>
      <c r="Z33" s="1244"/>
      <c r="AA33" s="1247" t="s">
        <v>2177</v>
      </c>
      <c r="AB33" s="1247" t="s">
        <v>2177</v>
      </c>
      <c r="AC33" s="1247" t="s">
        <v>2177</v>
      </c>
      <c r="AD33" s="1244"/>
    </row>
    <row customHeight="1" ht="27">
      <c r="A34" s="1243"/>
      <c r="B34" s="1297">
        <v>17</v>
      </c>
      <c r="C34" s="1241" t="s">
        <v>2178</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2179</v>
      </c>
      <c r="P34" s="1355" t="s">
        <v>2161</v>
      </c>
      <c r="Q34" s="1355" t="s">
        <v>2179</v>
      </c>
      <c r="R34" s="1355" t="s">
        <v>2161</v>
      </c>
      <c r="S34" s="1355"/>
      <c r="T34" s="1364" t="s">
        <v>2180</v>
      </c>
      <c r="U34" s="1244" t="s">
        <v>2180</v>
      </c>
      <c r="V34" s="1244" t="s">
        <v>2180</v>
      </c>
      <c r="W34" s="1244" t="s">
        <v>2181</v>
      </c>
      <c r="X34" s="1241"/>
      <c r="Y34" s="1398"/>
      <c r="Z34" s="1244"/>
      <c r="AA34" s="1247"/>
      <c r="AB34" s="1244"/>
      <c r="AC34" s="1244"/>
      <c r="AD34" s="1244"/>
    </row>
    <row customHeight="1" ht="45">
      <c r="A35" s="1243"/>
      <c r="B35" s="1297">
        <v>18</v>
      </c>
      <c r="C35" s="1241" t="s">
        <v>2182</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2183</v>
      </c>
      <c r="P35" s="1355" t="s">
        <v>2163</v>
      </c>
      <c r="Q35" s="1355" t="s">
        <v>2183</v>
      </c>
      <c r="R35" s="1355" t="s">
        <v>2163</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44" t="s">
        <v>2184</v>
      </c>
      <c r="V35" s="1244" t="s">
        <v>2184</v>
      </c>
      <c r="W35" s="1244" t="s">
        <v>2184</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737</v>
      </c>
      <c r="P36" s="1355" t="s">
        <v>733</v>
      </c>
      <c r="Q36" s="1355" t="s">
        <v>737</v>
      </c>
      <c r="R36" s="1355" t="s">
        <v>733</v>
      </c>
      <c r="S36" s="1355"/>
      <c r="T36" s="1362" t="s">
        <v>2185</v>
      </c>
      <c r="U36" s="1244" t="s">
        <v>2185</v>
      </c>
      <c r="V36" s="1244" t="s">
        <v>2185</v>
      </c>
      <c r="W36" s="1244" t="s">
        <v>2185</v>
      </c>
      <c r="X36" s="1241"/>
      <c r="Y36" s="1398"/>
      <c r="Z36" s="1244"/>
      <c r="AA36" s="1247"/>
      <c r="AB36" s="1244"/>
      <c r="AC36" s="1244"/>
      <c r="AD36" s="1244"/>
    </row>
    <row customHeight="1" ht="18">
      <c r="A37" s="1243"/>
      <c r="B37" s="1297">
        <v>20</v>
      </c>
      <c r="C37" s="1241" t="s">
        <v>2186</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2187</v>
      </c>
      <c r="P37" s="1355" t="s">
        <v>2170</v>
      </c>
      <c r="Q37" s="1355" t="s">
        <v>2187</v>
      </c>
      <c r="R37" s="1355" t="s">
        <v>2170</v>
      </c>
      <c r="S37" s="1355"/>
      <c r="T37" s="1362" t="s">
        <v>2188</v>
      </c>
      <c r="U37" s="1244" t="s">
        <v>2188</v>
      </c>
      <c r="V37" s="1244" t="s">
        <v>2188</v>
      </c>
      <c r="W37" s="1244" t="s">
        <v>2188</v>
      </c>
      <c r="X37" s="1241"/>
      <c r="Y37" s="1398"/>
      <c r="Z37" s="1244"/>
      <c r="AA37" s="1247"/>
      <c r="AB37" s="1244"/>
      <c r="AC37" s="1244"/>
      <c r="AD37" s="1244"/>
    </row>
    <row customHeight="1" ht="18">
      <c r="A38" s="1243"/>
      <c r="B38" s="1297">
        <v>21</v>
      </c>
      <c r="C38" s="1241" t="s">
        <v>2189</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2190</v>
      </c>
      <c r="P38" s="1355" t="s">
        <v>2173</v>
      </c>
      <c r="Q38" s="1355" t="s">
        <v>2190</v>
      </c>
      <c r="R38" s="1355" t="s">
        <v>2173</v>
      </c>
      <c r="S38" s="1355"/>
      <c r="T38" s="1362" t="s">
        <v>2191</v>
      </c>
      <c r="U38" s="1244" t="s">
        <v>2191</v>
      </c>
      <c r="V38" s="1244" t="s">
        <v>2191</v>
      </c>
      <c r="W38" s="1244" t="s">
        <v>2191</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741</v>
      </c>
      <c r="P39" s="1355" t="s">
        <v>735</v>
      </c>
      <c r="Q39" s="1355" t="s">
        <v>741</v>
      </c>
      <c r="R39" s="1355" t="s">
        <v>735</v>
      </c>
      <c r="S39" s="1355"/>
      <c r="T39" s="1362" t="s">
        <v>2192</v>
      </c>
      <c r="U39" s="1244" t="s">
        <v>2193</v>
      </c>
      <c r="V39" s="1244" t="s">
        <v>2194</v>
      </c>
      <c r="W39" s="1244" t="s">
        <v>2195</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2196</v>
      </c>
      <c r="P40" s="1355" t="s">
        <v>737</v>
      </c>
      <c r="Q40" s="1355" t="s">
        <v>2196</v>
      </c>
      <c r="R40" s="1355" t="s">
        <v>737</v>
      </c>
      <c r="S40" s="1355"/>
      <c r="T40" s="1241" t="s">
        <v>2197</v>
      </c>
      <c r="U40" s="1241" t="s">
        <v>2197</v>
      </c>
      <c r="V40" s="1241" t="s">
        <v>2197</v>
      </c>
      <c r="W40" s="1241" t="s">
        <v>2197</v>
      </c>
      <c r="X40" s="1241"/>
      <c r="Y40" s="1398"/>
      <c r="Z40" s="1244" t="s">
        <v>2198</v>
      </c>
      <c r="AA40" s="1247" t="s">
        <v>2198</v>
      </c>
      <c r="AB40" s="1247" t="s">
        <v>2198</v>
      </c>
      <c r="AC40" s="1247" t="s">
        <v>2198</v>
      </c>
      <c r="AD40" s="1244"/>
    </row>
    <row customHeight="1" ht="27">
      <c r="A41" s="1243"/>
      <c r="B41" s="1297">
        <v>24</v>
      </c>
      <c r="C41" s="1241" t="s">
        <v>2199</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2200</v>
      </c>
      <c r="P41" s="1355" t="s">
        <v>2187</v>
      </c>
      <c r="Q41" s="1355" t="s">
        <v>2200</v>
      </c>
      <c r="R41" s="1355" t="s">
        <v>2187</v>
      </c>
      <c r="S41" s="1355"/>
      <c r="T41" s="1241" t="s">
        <v>2201</v>
      </c>
      <c r="U41" s="1241" t="s">
        <v>2201</v>
      </c>
      <c r="V41" s="1241" t="s">
        <v>2201</v>
      </c>
      <c r="W41" s="1241" t="s">
        <v>2201</v>
      </c>
      <c r="X41" s="1241"/>
      <c r="Y41" s="1398"/>
      <c r="Z41" s="1244" t="s">
        <v>2202</v>
      </c>
      <c r="AA41" s="1244" t="s">
        <v>2202</v>
      </c>
      <c r="AB41" s="1244" t="s">
        <v>2202</v>
      </c>
      <c r="AC41" s="1244" t="s">
        <v>2202</v>
      </c>
      <c r="AD41" s="1244"/>
    </row>
    <row customHeight="1" ht="27">
      <c r="A42" s="1243"/>
      <c r="B42" s="1297">
        <v>25</v>
      </c>
      <c r="C42" s="1241" t="s">
        <v>2203</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2204</v>
      </c>
      <c r="P42" s="1355" t="s">
        <v>2190</v>
      </c>
      <c r="Q42" s="1355" t="s">
        <v>2204</v>
      </c>
      <c r="R42" s="1355" t="s">
        <v>2190</v>
      </c>
      <c r="S42" s="1355"/>
      <c r="T42" s="1241" t="s">
        <v>2205</v>
      </c>
      <c r="U42" s="1241" t="s">
        <v>2205</v>
      </c>
      <c r="V42" s="1241" t="s">
        <v>2205</v>
      </c>
      <c r="W42" s="1241" t="s">
        <v>2205</v>
      </c>
      <c r="X42" s="1241"/>
      <c r="Y42" s="1398"/>
      <c r="Z42" s="1244" t="s">
        <v>2206</v>
      </c>
      <c r="AA42" s="1244" t="s">
        <v>2206</v>
      </c>
      <c r="AB42" s="1244" t="s">
        <v>2206</v>
      </c>
      <c r="AC42" s="1244" t="s">
        <v>2206</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2207</v>
      </c>
      <c r="P43" s="1355" t="s">
        <v>741</v>
      </c>
      <c r="Q43" s="1355" t="s">
        <v>2207</v>
      </c>
      <c r="R43" s="1355" t="s">
        <v>741</v>
      </c>
      <c r="S43" s="1355"/>
      <c r="T43" s="1241" t="s">
        <v>2208</v>
      </c>
      <c r="U43" s="1241" t="s">
        <v>2208</v>
      </c>
      <c r="V43" s="1241" t="s">
        <v>2208</v>
      </c>
      <c r="W43" s="1241" t="s">
        <v>2208</v>
      </c>
      <c r="X43" s="1241"/>
      <c r="Y43" s="1398"/>
      <c r="Z43" s="1244" t="s">
        <v>2209</v>
      </c>
      <c r="AA43" s="1244" t="s">
        <v>2209</v>
      </c>
      <c r="AB43" s="1244" t="s">
        <v>2209</v>
      </c>
      <c r="AC43" s="1244" t="s">
        <v>2209</v>
      </c>
      <c r="AD43" s="1244"/>
    </row>
    <row customHeight="1" ht="27">
      <c r="A44" s="1243"/>
      <c r="B44" s="1297">
        <v>27</v>
      </c>
      <c r="C44" s="1241" t="s">
        <v>2210</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2211</v>
      </c>
      <c r="P44" s="1355" t="s">
        <v>2212</v>
      </c>
      <c r="Q44" s="1355" t="s">
        <v>2211</v>
      </c>
      <c r="R44" s="1355" t="s">
        <v>2212</v>
      </c>
      <c r="S44" s="1355"/>
      <c r="T44" s="1241" t="s">
        <v>2201</v>
      </c>
      <c r="U44" s="1241" t="s">
        <v>2201</v>
      </c>
      <c r="V44" s="1241" t="s">
        <v>2201</v>
      </c>
      <c r="W44" s="1241" t="s">
        <v>2201</v>
      </c>
      <c r="X44" s="1241"/>
      <c r="Y44" s="1398"/>
      <c r="Z44" s="1244" t="s">
        <v>2213</v>
      </c>
      <c r="AA44" s="1244" t="s">
        <v>2213</v>
      </c>
      <c r="AB44" s="1244" t="s">
        <v>2213</v>
      </c>
      <c r="AC44" s="1244" t="s">
        <v>2213</v>
      </c>
      <c r="AD44" s="1244"/>
    </row>
    <row customHeight="1" ht="27">
      <c r="A45" s="1243"/>
      <c r="B45" s="1297">
        <v>28</v>
      </c>
      <c r="C45" s="1241" t="s">
        <v>2214</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2215</v>
      </c>
      <c r="P45" s="1355" t="s">
        <v>2216</v>
      </c>
      <c r="Q45" s="1355" t="s">
        <v>2215</v>
      </c>
      <c r="R45" s="1355" t="s">
        <v>2216</v>
      </c>
      <c r="S45" s="1355"/>
      <c r="T45" s="1241" t="s">
        <v>2205</v>
      </c>
      <c r="U45" s="1241" t="s">
        <v>2205</v>
      </c>
      <c r="V45" s="1241" t="s">
        <v>2205</v>
      </c>
      <c r="W45" s="1241" t="s">
        <v>2205</v>
      </c>
      <c r="X45" s="1241"/>
      <c r="Y45" s="1398"/>
      <c r="Z45" s="1244" t="s">
        <v>2217</v>
      </c>
      <c r="AA45" s="1244" t="s">
        <v>2217</v>
      </c>
      <c r="AB45" s="1244" t="s">
        <v>2217</v>
      </c>
      <c r="AC45" s="1244" t="s">
        <v>2217</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производственных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производственных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2218</v>
      </c>
      <c r="P46" s="1355" t="s">
        <v>2196</v>
      </c>
      <c r="Q46" s="1355" t="s">
        <v>2218</v>
      </c>
      <c r="R46" s="1355" t="s">
        <v>2196</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41" t="s">
        <v>2219</v>
      </c>
      <c r="V46" s="1241" t="s">
        <v>2219</v>
      </c>
      <c r="W46" s="1241" t="s">
        <v>2219</v>
      </c>
      <c r="X46" s="1241"/>
      <c r="Y46" s="1398"/>
      <c r="Z46" s="1244" t="s">
        <v>2220</v>
      </c>
      <c r="AA46" s="1244" t="s">
        <v>2221</v>
      </c>
      <c r="AB46" s="1244" t="s">
        <v>2221</v>
      </c>
      <c r="AC46" s="1244" t="s">
        <v>2221</v>
      </c>
      <c r="AD46" s="1244"/>
    </row>
    <row customHeight="1" ht="54">
      <c r="A47" s="1243"/>
      <c r="B47" s="1297">
        <v>30</v>
      </c>
      <c r="C47" s="1241" t="s">
        <v>2222</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2223</v>
      </c>
      <c r="P47" s="1355" t="s">
        <v>2200</v>
      </c>
      <c r="Q47" s="1355" t="s">
        <v>2223</v>
      </c>
      <c r="R47" s="1355" t="s">
        <v>2200</v>
      </c>
      <c r="S47" s="1355"/>
      <c r="T47" s="1241" t="s">
        <v>2224</v>
      </c>
      <c r="U47" s="1241" t="s">
        <v>2224</v>
      </c>
      <c r="V47" s="1241" t="s">
        <v>2224</v>
      </c>
      <c r="W47" s="1241" t="s">
        <v>2224</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2207</v>
      </c>
      <c r="Q48" s="1355" t="s">
        <v>2225</v>
      </c>
      <c r="R48" s="1355" t="s">
        <v>2207</v>
      </c>
      <c r="S48" s="1355"/>
      <c r="T48" s="1241"/>
      <c r="U48" s="1241" t="s">
        <v>2226</v>
      </c>
      <c r="V48" s="1241" t="s">
        <v>2227</v>
      </c>
      <c r="W48" s="1241" t="s">
        <v>2227</v>
      </c>
      <c r="X48" s="1241"/>
      <c r="Y48" s="1398"/>
      <c r="Z48" s="1244"/>
      <c r="AA48" s="1247" t="s">
        <v>2221</v>
      </c>
      <c r="AB48" s="1247" t="s">
        <v>2221</v>
      </c>
      <c r="AC48" s="1247" t="s">
        <v>2221</v>
      </c>
      <c r="AD48" s="1244"/>
    </row>
    <row customHeight="1" ht="54">
      <c r="A49" s="1243"/>
      <c r="B49" s="1297">
        <v>32</v>
      </c>
      <c r="C49" s="1241" t="s">
        <v>2228</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2211</v>
      </c>
      <c r="Q49" s="1355" t="s">
        <v>2229</v>
      </c>
      <c r="R49" s="1355" t="s">
        <v>2211</v>
      </c>
      <c r="S49" s="1355"/>
      <c r="T49" s="1241"/>
      <c r="U49" s="1241" t="s">
        <v>2224</v>
      </c>
      <c r="V49" s="1241" t="s">
        <v>2224</v>
      </c>
      <c r="W49" s="1241" t="s">
        <v>2224</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2225</v>
      </c>
      <c r="P50" s="1355" t="s">
        <v>2218</v>
      </c>
      <c r="Q50" s="1355" t="s">
        <v>2230</v>
      </c>
      <c r="R50" s="1355" t="s">
        <v>2218</v>
      </c>
      <c r="S50" s="1355"/>
      <c r="T50" s="1241" t="s">
        <v>2231</v>
      </c>
      <c r="U50" s="1241" t="s">
        <v>2232</v>
      </c>
      <c r="V50" s="1241" t="s">
        <v>2233</v>
      </c>
      <c r="W50" s="1241" t="s">
        <v>2234</v>
      </c>
      <c r="X50" s="1241"/>
      <c r="Y50" s="1398"/>
      <c r="Z50" s="1244" t="s">
        <v>2235</v>
      </c>
      <c r="AA50" s="1247" t="s">
        <v>2236</v>
      </c>
      <c r="AB50" s="1247" t="s">
        <v>2236</v>
      </c>
      <c r="AC50" s="1247" t="s">
        <v>2236</v>
      </c>
      <c r="AD50" s="1244"/>
    </row>
    <row customHeight="1" ht="27">
      <c r="A51" s="1243"/>
      <c r="B51" s="1297">
        <v>34</v>
      </c>
      <c r="C51" s="1241" t="s">
        <v>2237</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90</v>
      </c>
      <c r="P51" s="1355"/>
      <c r="Q51" s="1355"/>
      <c r="R51" s="1355"/>
      <c r="S51" s="1355"/>
      <c r="T51" s="1241" t="s">
        <v>2238</v>
      </c>
      <c r="U51" s="1241"/>
      <c r="V51" s="1241"/>
      <c r="W51" s="1241"/>
      <c r="X51" s="1241"/>
      <c r="Y51" s="1398"/>
      <c r="Z51" s="1244"/>
      <c r="AA51" s="1247"/>
      <c r="AB51" s="1247"/>
      <c r="AC51" s="1247"/>
      <c r="AD51" s="1244"/>
    </row>
    <row customHeight="1" ht="36">
      <c r="A52" s="1243"/>
      <c r="B52" s="1297">
        <v>35</v>
      </c>
      <c r="C52" s="1241" t="s">
        <v>2131</v>
      </c>
      <c r="D52" s="1365" t="s">
        <v>2131</v>
      </c>
      <c r="E52" s="1241" t="s">
        <v>2131</v>
      </c>
      <c r="F52" s="1241" t="s">
        <v>2131</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2239</v>
      </c>
      <c r="U52" s="1241" t="s">
        <v>2240</v>
      </c>
      <c r="V52" s="1241" t="s">
        <v>2241</v>
      </c>
      <c r="W52" s="1241" t="s">
        <v>2242</v>
      </c>
      <c r="X52" s="1241"/>
      <c r="Y52" s="1398"/>
      <c r="Z52" s="1244" t="s">
        <v>745</v>
      </c>
      <c r="AA52" s="1247" t="s">
        <v>745</v>
      </c>
      <c r="AB52" s="1247" t="s">
        <v>745</v>
      </c>
      <c r="AC52" s="1247" t="s">
        <v>745</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749</v>
      </c>
      <c r="P53" s="1355" t="s">
        <v>319</v>
      </c>
      <c r="Q53" s="1355" t="s">
        <v>319</v>
      </c>
      <c r="R53" s="1355" t="s">
        <v>319</v>
      </c>
      <c r="S53" s="1355"/>
      <c r="T53" s="1241" t="s">
        <v>2243</v>
      </c>
      <c r="U53" s="1241" t="s">
        <v>2243</v>
      </c>
      <c r="V53" s="1241" t="s">
        <v>2243</v>
      </c>
      <c r="W53" s="1241" t="s">
        <v>2243</v>
      </c>
      <c r="X53" s="1241"/>
      <c r="Y53" s="1398"/>
      <c r="Z53" s="1244"/>
      <c r="AA53" s="1247"/>
      <c r="AB53" s="1244"/>
      <c r="AC53" s="1244"/>
      <c r="AD53" s="1244"/>
    </row>
    <row customHeight="1" ht="18">
      <c r="A54" s="1243"/>
      <c r="B54" s="1297">
        <v>37</v>
      </c>
      <c r="C54" s="1241" t="s">
        <v>2137</v>
      </c>
      <c r="D54" s="1365" t="s">
        <v>2137</v>
      </c>
      <c r="E54" s="1241" t="s">
        <v>2137</v>
      </c>
      <c r="F54" s="1241" t="s">
        <v>2137</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108</v>
      </c>
      <c r="P54" s="1355" t="s">
        <v>91</v>
      </c>
      <c r="Q54" s="1355" t="s">
        <v>91</v>
      </c>
      <c r="R54" s="1355" t="s">
        <v>91</v>
      </c>
      <c r="S54" s="1355"/>
      <c r="T54" s="1241" t="s">
        <v>747</v>
      </c>
      <c r="U54" s="1241" t="s">
        <v>747</v>
      </c>
      <c r="V54" s="1241" t="s">
        <v>747</v>
      </c>
      <c r="W54" s="1241" t="s">
        <v>747</v>
      </c>
      <c r="X54" s="1241"/>
      <c r="Y54" s="1398"/>
      <c r="Z54" s="1244" t="s">
        <v>748</v>
      </c>
      <c r="AA54" s="1244" t="s">
        <v>748</v>
      </c>
      <c r="AB54" s="1244" t="s">
        <v>748</v>
      </c>
      <c r="AC54" s="1244" t="s">
        <v>748</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за счет их ввода в эксплуатацию (вывода из эксплуатации)</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за счет их ввода в эксплуатацию (вывода из эксплуатации)</v>
      </c>
      <c r="N55" s="1242" t="str">
        <f>IF(K55=0,"",K55)</f>
        <v>Указываются общее изменение стоимости основных фондов за счет их ввода в эксплуатацию и вывода из эксплуатации.</v>
      </c>
      <c r="O55" s="1355" t="s">
        <v>308</v>
      </c>
      <c r="P55" s="1355" t="s">
        <v>749</v>
      </c>
      <c r="Q55" s="1355" t="s">
        <v>749</v>
      </c>
      <c r="R55" s="1355" t="s">
        <v>749</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41" t="s">
        <v>2244</v>
      </c>
      <c r="V55" s="1241" t="s">
        <v>2244</v>
      </c>
      <c r="W55" s="1241" t="s">
        <v>2244</v>
      </c>
      <c r="X55" s="1241"/>
      <c r="Y55" s="1398"/>
      <c r="Z55" s="1244" t="s">
        <v>2245</v>
      </c>
      <c r="AA55" s="1244" t="s">
        <v>2245</v>
      </c>
      <c r="AB55" s="1244" t="s">
        <v>2245</v>
      </c>
      <c r="AC55" s="1244" t="s">
        <v>2245</v>
      </c>
      <c r="AD55" s="1244"/>
    </row>
    <row customHeight="1" ht="27">
      <c r="A56" s="1243"/>
      <c r="B56" s="1297">
        <v>39</v>
      </c>
      <c r="C56" s="1241" t="s">
        <v>1179</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за счет их ввода в эксплуатацию</v>
      </c>
      <c r="N56" s="1242" t="str">
        <f>IF(K56=0,"",K56)</f>
        <v>Указываются изменение стоимости основных фондов за счет их ввода в эксплуатацию.</v>
      </c>
      <c r="O56" s="1355" t="s">
        <v>1299</v>
      </c>
      <c r="P56" s="1355" t="s">
        <v>752</v>
      </c>
      <c r="Q56" s="1355" t="s">
        <v>752</v>
      </c>
      <c r="R56" s="1355" t="s">
        <v>752</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41" t="s">
        <v>2246</v>
      </c>
      <c r="V56" s="1241" t="s">
        <v>2246</v>
      </c>
      <c r="W56" s="1241" t="s">
        <v>2246</v>
      </c>
      <c r="X56" s="1241"/>
      <c r="Y56" s="1398"/>
      <c r="Z56" s="1244" t="s">
        <v>754</v>
      </c>
      <c r="AA56" s="1244" t="s">
        <v>754</v>
      </c>
      <c r="AB56" s="1244" t="s">
        <v>754</v>
      </c>
      <c r="AC56" s="1244" t="s">
        <v>754</v>
      </c>
      <c r="AD56" s="1244"/>
    </row>
    <row customHeight="1" ht="27">
      <c r="A57" s="1243"/>
      <c r="B57" s="1297">
        <v>40</v>
      </c>
      <c r="C57" s="1241" t="s">
        <v>1181</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за счет их вывода в эксплуатацию</v>
      </c>
      <c r="N57" s="1242" t="str">
        <f>IF(K57=0,"",K57)</f>
        <v>Указываются изменение стоимости основных фондов за счет их вывода из эксплуатации.</v>
      </c>
      <c r="O57" s="1355" t="s">
        <v>2247</v>
      </c>
      <c r="P57" s="1355" t="s">
        <v>755</v>
      </c>
      <c r="Q57" s="1355" t="s">
        <v>755</v>
      </c>
      <c r="R57" s="1355" t="s">
        <v>755</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41" t="s">
        <v>2248</v>
      </c>
      <c r="V57" s="1241" t="s">
        <v>2248</v>
      </c>
      <c r="W57" s="1241" t="s">
        <v>2248</v>
      </c>
      <c r="X57" s="1241"/>
      <c r="Y57" s="1398"/>
      <c r="Z57" s="1244" t="s">
        <v>757</v>
      </c>
      <c r="AA57" s="1244" t="s">
        <v>757</v>
      </c>
      <c r="AB57" s="1244" t="s">
        <v>757</v>
      </c>
      <c r="AC57" s="1244" t="s">
        <v>757</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за счет их переоценки</v>
      </c>
      <c r="K58" s="1403">
        <f>INDEX(TEMPLATE_NOTE_POINT_FHD,B58,MATCH(TEMPLATE_SPHERE,TEMPLATE_SPHERE_LIST_FOR_NOTE,0))</f>
        <v>0</v>
      </c>
      <c r="L58" s="1242" t="str">
        <f>IF(I58=0,"",I58)</f>
        <v>5.2</v>
      </c>
      <c r="M58" s="1242" t="str">
        <f>IF(J58=0,"",J58)</f>
        <v>за счет их переоценки</v>
      </c>
      <c r="N58" s="1242" t="str">
        <f>IF(K58=0,"",K58)</f>
        <v/>
      </c>
      <c r="O58" s="1355" t="s">
        <v>877</v>
      </c>
      <c r="P58" s="1355" t="s">
        <v>791</v>
      </c>
      <c r="Q58" s="1355" t="s">
        <v>791</v>
      </c>
      <c r="R58" s="1355" t="s">
        <v>791</v>
      </c>
      <c r="S58" s="1355"/>
      <c r="T58" s="1242" t="str">
        <f>IF(TITLE_TYPE_ORG="Регулируемая организация","Изменение стоимости основных фондов за счет их переоценки","за счет их переоценки")</f>
        <v>за счет их переоценки</v>
      </c>
      <c r="U58" s="1241" t="s">
        <v>2249</v>
      </c>
      <c r="V58" s="1241" t="s">
        <v>2249</v>
      </c>
      <c r="W58" s="1241" t="s">
        <v>2249</v>
      </c>
      <c r="X58" s="1241"/>
      <c r="Y58" s="1398"/>
      <c r="Z58" s="1244"/>
      <c r="AA58" s="1247"/>
      <c r="AB58" s="1244"/>
      <c r="AC58" s="1244"/>
      <c r="AD58" s="1244"/>
    </row>
    <row customHeight="1" ht="36">
      <c r="A59" s="1243"/>
      <c r="B59" s="1297">
        <v>42</v>
      </c>
      <c r="C59" s="1241">
        <v>3</v>
      </c>
      <c r="D59" s="1365" t="s">
        <v>2237</v>
      </c>
      <c r="E59" s="1241" t="s">
        <v>2237</v>
      </c>
      <c r="F59" s="1241" t="s">
        <v>2237</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108</v>
      </c>
      <c r="Q59" s="1355" t="s">
        <v>108</v>
      </c>
      <c r="R59" s="1355" t="s">
        <v>108</v>
      </c>
      <c r="S59" s="1355"/>
      <c r="T59" s="1241"/>
      <c r="U59" s="1241" t="s">
        <v>2250</v>
      </c>
      <c r="V59" s="1241" t="s">
        <v>2251</v>
      </c>
      <c r="W59" s="1241" t="s">
        <v>2252</v>
      </c>
      <c r="X59" s="1241"/>
      <c r="Y59" s="1398"/>
      <c r="Z59" s="1244"/>
      <c r="AA59" s="1247"/>
      <c r="AB59" s="1244"/>
      <c r="AC59" s="1244"/>
      <c r="AD59" s="1244"/>
    </row>
    <row customHeight="1" ht="81">
      <c r="A60" s="1243"/>
      <c r="B60" s="1297">
        <v>43</v>
      </c>
      <c r="C60" s="1241" t="s">
        <v>2253</v>
      </c>
      <c r="D60" s="1365" t="s">
        <v>2253</v>
      </c>
      <c r="E60" s="1241" t="s">
        <v>2253</v>
      </c>
      <c r="F60" s="1241" t="s">
        <v>2253</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92</v>
      </c>
      <c r="P60" s="1355" t="s">
        <v>92</v>
      </c>
      <c r="Q60" s="1355" t="s">
        <v>92</v>
      </c>
      <c r="R60" s="1355" t="s">
        <v>92</v>
      </c>
      <c r="S60" s="1355"/>
      <c r="T60" s="1241" t="s">
        <v>624</v>
      </c>
      <c r="U60" s="1241" t="s">
        <v>624</v>
      </c>
      <c r="V60" s="1241" t="s">
        <v>624</v>
      </c>
      <c r="W60" s="1241" t="s">
        <v>624</v>
      </c>
      <c r="X60" s="1241"/>
      <c r="Y60" s="1398"/>
      <c r="Z60" s="1244" t="s">
        <v>2254</v>
      </c>
      <c r="AA60" s="1247" t="s">
        <v>2255</v>
      </c>
      <c r="AB60" s="1244" t="s">
        <v>2256</v>
      </c>
      <c r="AC60" s="1244" t="s">
        <v>2255</v>
      </c>
      <c r="AD60" s="1244"/>
    </row>
    <row customHeight="1" ht="9">
      <c r="A61" s="1243"/>
      <c r="B61" s="1297">
        <v>44</v>
      </c>
      <c r="C61" s="1241"/>
      <c r="D61" s="1365" t="s">
        <v>2257</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93</v>
      </c>
      <c r="Q61" s="1355"/>
      <c r="R61" s="1355"/>
      <c r="S61" s="1355"/>
      <c r="T61" s="1241"/>
      <c r="U61" s="1241" t="s">
        <v>2258</v>
      </c>
      <c r="V61" s="1241"/>
      <c r="W61" s="1241"/>
      <c r="X61" s="1241"/>
      <c r="Y61" s="1398"/>
      <c r="Z61" s="1244"/>
      <c r="AA61" s="1247"/>
      <c r="AB61" s="1244"/>
      <c r="AC61" s="1244"/>
      <c r="AD61" s="1244"/>
    </row>
    <row customHeight="1" ht="9">
      <c r="A62" s="1243"/>
      <c r="B62" s="1297">
        <v>45</v>
      </c>
      <c r="C62" s="1241"/>
      <c r="D62" s="1365" t="s">
        <v>2259</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109</v>
      </c>
      <c r="Q62" s="1355"/>
      <c r="R62" s="1355"/>
      <c r="S62" s="1355"/>
      <c r="T62" s="1241"/>
      <c r="U62" s="1241" t="s">
        <v>2260</v>
      </c>
      <c r="V62" s="1241"/>
      <c r="W62" s="1241"/>
      <c r="X62" s="1241"/>
      <c r="Y62" s="1398"/>
      <c r="Z62" s="1244"/>
      <c r="AA62" s="1247"/>
      <c r="AB62" s="1244"/>
      <c r="AC62" s="1244"/>
      <c r="AD62" s="1244"/>
    </row>
    <row customHeight="1" ht="18">
      <c r="A63" s="1243"/>
      <c r="B63" s="1297">
        <v>46</v>
      </c>
      <c r="C63" s="1241"/>
      <c r="D63" s="1365" t="s">
        <v>2261</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145</v>
      </c>
      <c r="Q63" s="1355"/>
      <c r="R63" s="1355"/>
      <c r="S63" s="1355"/>
      <c r="T63" s="1241"/>
      <c r="U63" s="1241" t="s">
        <v>2262</v>
      </c>
      <c r="V63" s="1241"/>
      <c r="W63" s="1241"/>
      <c r="X63" s="1241"/>
      <c r="Y63" s="1398"/>
      <c r="Z63" s="1244"/>
      <c r="AA63" s="1247"/>
      <c r="AB63" s="1244"/>
      <c r="AC63" s="1244"/>
      <c r="AD63" s="1244"/>
    </row>
    <row customHeight="1" ht="18">
      <c r="A64" s="1243"/>
      <c r="B64" s="1297">
        <v>47</v>
      </c>
      <c r="C64" s="1241"/>
      <c r="D64" s="1365" t="s">
        <v>2263</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146</v>
      </c>
      <c r="Q64" s="1355"/>
      <c r="R64" s="1355"/>
      <c r="S64" s="1355"/>
      <c r="T64" s="1241"/>
      <c r="U64" s="1241" t="s">
        <v>2264</v>
      </c>
      <c r="V64" s="1241"/>
      <c r="W64" s="1241"/>
      <c r="X64" s="1241"/>
      <c r="Y64" s="1398"/>
      <c r="Z64" s="1244"/>
      <c r="AA64" s="1247" t="s">
        <v>2265</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2178</v>
      </c>
      <c r="Q65" s="1355"/>
      <c r="R65" s="1355"/>
      <c r="S65" s="1355"/>
      <c r="T65" s="1241"/>
      <c r="U65" s="1241" t="s">
        <v>2266</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2182</v>
      </c>
      <c r="Q66" s="1355"/>
      <c r="R66" s="1355"/>
      <c r="S66" s="1355"/>
      <c r="T66" s="1241"/>
      <c r="U66" s="1241" t="s">
        <v>2267</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2268</v>
      </c>
      <c r="Q67" s="1355"/>
      <c r="R67" s="1355"/>
      <c r="S67" s="1355"/>
      <c r="T67" s="1241"/>
      <c r="U67" s="1241" t="s">
        <v>2269</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2270</v>
      </c>
      <c r="Q68" s="1355"/>
      <c r="R68" s="1355"/>
      <c r="S68" s="1355"/>
      <c r="T68" s="1241"/>
      <c r="U68" s="1241" t="s">
        <v>2271</v>
      </c>
      <c r="V68" s="1241"/>
      <c r="W68" s="1241"/>
      <c r="X68" s="1241"/>
      <c r="Y68" s="1398"/>
      <c r="Z68" s="1244"/>
      <c r="AA68" s="1247"/>
      <c r="AB68" s="1244"/>
      <c r="AC68" s="1244"/>
      <c r="AD68" s="1244"/>
    </row>
    <row customHeight="1" ht="9">
      <c r="A69" s="1243"/>
      <c r="B69" s="1297">
        <v>52</v>
      </c>
      <c r="C69" s="1241"/>
      <c r="D69" s="1365" t="s">
        <v>2272</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147</v>
      </c>
      <c r="Q69" s="1355"/>
      <c r="R69" s="1355"/>
      <c r="S69" s="1355"/>
      <c r="T69" s="1241"/>
      <c r="U69" s="1241" t="s">
        <v>2273</v>
      </c>
      <c r="V69" s="1241"/>
      <c r="W69" s="1241"/>
      <c r="X69" s="1241"/>
      <c r="Y69" s="1398"/>
      <c r="Z69" s="1244"/>
      <c r="AA69" s="1247"/>
      <c r="AB69" s="1244"/>
      <c r="AC69" s="1244"/>
      <c r="AD69" s="1244"/>
    </row>
    <row customHeight="1" ht="27">
      <c r="A70" s="1243"/>
      <c r="B70" s="1297">
        <v>53</v>
      </c>
      <c r="C70" s="1241"/>
      <c r="D70" s="1365"/>
      <c r="E70" s="1241" t="s">
        <v>2257</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2274</v>
      </c>
      <c r="W70" s="1241"/>
      <c r="X70" s="1241"/>
      <c r="Y70" s="1398"/>
      <c r="Z70" s="1244"/>
      <c r="AA70" s="1247"/>
      <c r="AB70" s="1244"/>
      <c r="AC70" s="1244"/>
      <c r="AD70" s="1244"/>
    </row>
    <row customHeight="1" ht="36">
      <c r="A71" s="1243"/>
      <c r="B71" s="1297">
        <v>54</v>
      </c>
      <c r="C71" s="1241"/>
      <c r="D71" s="1365"/>
      <c r="E71" s="1241" t="s">
        <v>2259</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109</v>
      </c>
      <c r="R71" s="1355"/>
      <c r="S71" s="1355"/>
      <c r="T71" s="1241"/>
      <c r="U71" s="1241"/>
      <c r="V71" s="1241" t="s">
        <v>2275</v>
      </c>
      <c r="W71" s="1241"/>
      <c r="X71" s="1241"/>
      <c r="Y71" s="1398"/>
      <c r="Z71" s="1244"/>
      <c r="AA71" s="1247"/>
      <c r="AB71" s="1244"/>
      <c r="AC71" s="1244"/>
      <c r="AD71" s="1244"/>
    </row>
    <row customHeight="1" ht="27">
      <c r="A72" s="1243"/>
      <c r="B72" s="1297">
        <v>55</v>
      </c>
      <c r="C72" s="1241"/>
      <c r="D72" s="1365"/>
      <c r="E72" s="1241" t="s">
        <v>2261</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145</v>
      </c>
      <c r="R72" s="1355"/>
      <c r="S72" s="1355"/>
      <c r="T72" s="1241"/>
      <c r="U72" s="1241"/>
      <c r="V72" s="1241" t="s">
        <v>2276</v>
      </c>
      <c r="W72" s="1241"/>
      <c r="X72" s="1241"/>
      <c r="Y72" s="1398"/>
      <c r="Z72" s="1244"/>
      <c r="AA72" s="1247"/>
      <c r="AB72" s="1244"/>
      <c r="AC72" s="1244"/>
      <c r="AD72" s="1244"/>
    </row>
    <row customHeight="1" ht="36">
      <c r="A73" s="1243"/>
      <c r="B73" s="1297">
        <v>56</v>
      </c>
      <c r="C73" s="1241"/>
      <c r="D73" s="1365"/>
      <c r="E73" s="1241" t="s">
        <v>2263</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146</v>
      </c>
      <c r="R73" s="1355"/>
      <c r="S73" s="1355"/>
      <c r="T73" s="1241"/>
      <c r="U73" s="1241"/>
      <c r="V73" s="1241" t="s">
        <v>2277</v>
      </c>
      <c r="W73" s="1241"/>
      <c r="X73" s="1241"/>
      <c r="Y73" s="1398"/>
      <c r="Z73" s="1244"/>
      <c r="AA73" s="1247"/>
      <c r="AB73" s="1244"/>
      <c r="AC73" s="1244"/>
      <c r="AD73" s="1244"/>
    </row>
    <row customHeight="1" ht="18">
      <c r="A74" s="1243"/>
      <c r="B74" s="1297">
        <v>57</v>
      </c>
      <c r="C74" s="1241"/>
      <c r="D74" s="1365"/>
      <c r="E74" s="1241" t="s">
        <v>2272</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147</v>
      </c>
      <c r="R74" s="1355"/>
      <c r="S74" s="1355"/>
      <c r="T74" s="1241"/>
      <c r="U74" s="1241"/>
      <c r="V74" s="1241" t="s">
        <v>2278</v>
      </c>
      <c r="W74" s="1241"/>
      <c r="X74" s="1241"/>
      <c r="Y74" s="1398"/>
      <c r="Z74" s="1244"/>
      <c r="AA74" s="1247"/>
      <c r="AB74" s="1244"/>
      <c r="AC74" s="1244"/>
      <c r="AD74" s="1244"/>
    </row>
    <row customHeight="1" ht="18">
      <c r="A75" s="1243"/>
      <c r="B75" s="1297">
        <v>58</v>
      </c>
      <c r="C75" s="1241"/>
      <c r="D75" s="1365"/>
      <c r="E75" s="1241"/>
      <c r="F75" s="1241" t="s">
        <v>2257</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2279</v>
      </c>
      <c r="X75" s="1241"/>
      <c r="Y75" s="1398"/>
      <c r="Z75" s="1244"/>
      <c r="AA75" s="1247"/>
      <c r="AB75" s="1244"/>
      <c r="AC75" s="1244"/>
      <c r="AD75" s="1244"/>
    </row>
    <row customHeight="1" ht="36">
      <c r="A76" s="1243"/>
      <c r="B76" s="1297">
        <v>59</v>
      </c>
      <c r="C76" s="1241"/>
      <c r="D76" s="1365"/>
      <c r="E76" s="1241"/>
      <c r="F76" s="1241" t="s">
        <v>2259</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109</v>
      </c>
      <c r="S76" s="1355"/>
      <c r="T76" s="1241"/>
      <c r="U76" s="1241"/>
      <c r="V76" s="1241"/>
      <c r="W76" s="1241" t="s">
        <v>2280</v>
      </c>
      <c r="X76" s="1241"/>
      <c r="Y76" s="1398"/>
      <c r="Z76" s="1244"/>
      <c r="AA76" s="1247"/>
      <c r="AB76" s="1244"/>
      <c r="AC76" s="1244"/>
      <c r="AD76" s="1244"/>
    </row>
    <row customHeight="1" ht="18">
      <c r="A77" s="1243"/>
      <c r="B77" s="1297">
        <v>60</v>
      </c>
      <c r="C77" s="1241"/>
      <c r="D77" s="1365"/>
      <c r="E77" s="1241"/>
      <c r="F77" s="1241" t="s">
        <v>2261</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145</v>
      </c>
      <c r="S77" s="1355"/>
      <c r="T77" s="1241"/>
      <c r="U77" s="1241"/>
      <c r="V77" s="1241"/>
      <c r="W77" s="1241" t="s">
        <v>2281</v>
      </c>
      <c r="X77" s="1241"/>
      <c r="Y77" s="1398"/>
      <c r="Z77" s="1244"/>
      <c r="AA77" s="1247"/>
      <c r="AB77" s="1244"/>
      <c r="AC77" s="1244"/>
      <c r="AD77" s="1244"/>
    </row>
    <row customHeight="1" ht="72">
      <c r="A78" s="1243"/>
      <c r="B78" s="1297">
        <v>61</v>
      </c>
      <c r="C78" s="1241" t="s">
        <v>2257</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93</v>
      </c>
      <c r="P78" s="1355"/>
      <c r="Q78" s="1355"/>
      <c r="R78" s="1355"/>
      <c r="S78" s="1355"/>
      <c r="T78" s="1241" t="s">
        <v>629</v>
      </c>
      <c r="U78" s="1241"/>
      <c r="V78" s="1241"/>
      <c r="W78" s="1241"/>
      <c r="X78" s="1241"/>
      <c r="Y78" s="1398"/>
      <c r="Z78" s="1244" t="s">
        <v>2282</v>
      </c>
      <c r="AA78" s="1247"/>
      <c r="AB78" s="1244"/>
      <c r="AC78" s="1244"/>
      <c r="AD78" s="1244"/>
    </row>
    <row customHeight="1" ht="36">
      <c r="A79" s="1243"/>
      <c r="B79" s="1297">
        <v>62</v>
      </c>
      <c r="C79" s="1241" t="s">
        <v>2259</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109</v>
      </c>
      <c r="P79" s="1355"/>
      <c r="Q79" s="1355"/>
      <c r="R79" s="1355"/>
      <c r="S79" s="1355"/>
      <c r="T79" s="1241" t="s">
        <v>2283</v>
      </c>
      <c r="U79" s="1241"/>
      <c r="V79" s="1241"/>
      <c r="W79" s="1241"/>
      <c r="X79" s="1241"/>
      <c r="Y79" s="1398"/>
      <c r="Z79" s="1244" t="s">
        <v>2284</v>
      </c>
      <c r="AA79" s="1247"/>
      <c r="AB79" s="1244"/>
      <c r="AC79" s="1244"/>
      <c r="AD79" s="1244"/>
    </row>
    <row customHeight="1" ht="45">
      <c r="A80" s="1243"/>
      <c r="B80" s="1297">
        <v>63</v>
      </c>
      <c r="C80" s="1241" t="s">
        <v>2261</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145</v>
      </c>
      <c r="P80" s="1355"/>
      <c r="Q80" s="1355"/>
      <c r="R80" s="1355"/>
      <c r="S80" s="1355"/>
      <c r="T80" s="1241" t="s">
        <v>2285</v>
      </c>
      <c r="U80" s="1241"/>
      <c r="V80" s="1241"/>
      <c r="W80" s="1241"/>
      <c r="X80" s="1241"/>
      <c r="Y80" s="1398"/>
      <c r="Z80" s="1244" t="s">
        <v>2286</v>
      </c>
      <c r="AA80" s="1247"/>
      <c r="AB80" s="1244"/>
      <c r="AC80" s="1244"/>
      <c r="AD80" s="1244"/>
    </row>
    <row customHeight="1" ht="36">
      <c r="A81" s="1243"/>
      <c r="B81" s="1297">
        <v>64</v>
      </c>
      <c r="C81" s="1241" t="s">
        <v>2263</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2169</v>
      </c>
      <c r="P81" s="1355"/>
      <c r="Q81" s="1355"/>
      <c r="R81" s="1355"/>
      <c r="S81" s="1355"/>
      <c r="T81" s="1241" t="s">
        <v>2287</v>
      </c>
      <c r="U81" s="1241"/>
      <c r="V81" s="1241"/>
      <c r="W81" s="1241"/>
      <c r="X81" s="1241"/>
      <c r="Y81" s="1398"/>
      <c r="Z81" s="1244" t="s">
        <v>2288</v>
      </c>
      <c r="AA81" s="1247"/>
      <c r="AB81" s="1244"/>
      <c r="AC81" s="1244"/>
      <c r="AD81" s="1244"/>
    </row>
    <row customHeight="1" ht="90">
      <c r="A82" s="1243"/>
      <c r="B82" s="1297">
        <v>65</v>
      </c>
      <c r="C82" s="1241" t="s">
        <v>2272</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146</v>
      </c>
      <c r="P82" s="1355"/>
      <c r="Q82" s="1355"/>
      <c r="R82" s="1355"/>
      <c r="S82" s="1355"/>
      <c r="T82" s="1241" t="s">
        <v>2289</v>
      </c>
      <c r="U82" s="1241"/>
      <c r="V82" s="1241"/>
      <c r="W82" s="1241"/>
      <c r="X82" s="1241"/>
      <c r="Y82" s="1398"/>
      <c r="Z82" s="1244" t="s">
        <v>2290</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2178</v>
      </c>
      <c r="P83" s="1355"/>
      <c r="Q83" s="1355"/>
      <c r="R83" s="1355"/>
      <c r="S83" s="1355"/>
      <c r="T83" s="1241" t="s">
        <v>2291</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2292</v>
      </c>
      <c r="P84" s="1355"/>
      <c r="Q84" s="1355"/>
      <c r="R84" s="1355"/>
      <c r="S84" s="1355"/>
      <c r="T84" s="1241" t="s">
        <v>2293</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2182</v>
      </c>
      <c r="P85" s="1355"/>
      <c r="Q85" s="1355"/>
      <c r="R85" s="1355"/>
      <c r="S85" s="1355"/>
      <c r="T85" s="1241" t="s">
        <v>2294</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2295</v>
      </c>
      <c r="P86" s="1355"/>
      <c r="Q86" s="1355"/>
      <c r="R86" s="1355"/>
      <c r="S86" s="1355"/>
      <c r="T86" s="1241" t="s">
        <v>2296</v>
      </c>
      <c r="U86" s="1241"/>
      <c r="V86" s="1241"/>
      <c r="W86" s="1241"/>
      <c r="X86" s="1241"/>
      <c r="Y86" s="1398"/>
      <c r="Z86" s="1244"/>
      <c r="AA86" s="1247"/>
      <c r="AB86" s="1244"/>
      <c r="AC86" s="1244"/>
      <c r="AD86" s="1244"/>
    </row>
    <row customHeight="1" ht="36">
      <c r="A87" s="1243"/>
      <c r="B87" s="1297">
        <v>70</v>
      </c>
      <c r="C87" s="1241" t="s">
        <v>2297</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147</v>
      </c>
      <c r="P87" s="1355"/>
      <c r="Q87" s="1355"/>
      <c r="R87" s="1355"/>
      <c r="S87" s="1355"/>
      <c r="T87" s="1241" t="s">
        <v>2298</v>
      </c>
      <c r="U87" s="1241"/>
      <c r="V87" s="1241"/>
      <c r="W87" s="1241"/>
      <c r="X87" s="1241"/>
      <c r="Y87" s="1398"/>
      <c r="Z87" s="1244"/>
      <c r="AA87" s="1247"/>
      <c r="AB87" s="1244"/>
      <c r="AC87" s="1244"/>
      <c r="AD87" s="1244"/>
    </row>
    <row customHeight="1" ht="18">
      <c r="A88" s="1243"/>
      <c r="B88" s="1297">
        <v>71</v>
      </c>
      <c r="C88" s="1241" t="s">
        <v>2299</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148</v>
      </c>
      <c r="P88" s="1355"/>
      <c r="Q88" s="1355"/>
      <c r="R88" s="1355"/>
      <c r="S88" s="1355"/>
      <c r="T88" s="1241" t="s">
        <v>661</v>
      </c>
      <c r="U88" s="1241"/>
      <c r="V88" s="1241"/>
      <c r="W88" s="1241"/>
      <c r="X88" s="1241"/>
      <c r="Y88" s="1398"/>
      <c r="Z88" s="1244"/>
      <c r="AA88" s="1247"/>
      <c r="AB88" s="1244"/>
      <c r="AC88" s="1244"/>
      <c r="AD88" s="1244"/>
    </row>
    <row customHeight="1" ht="18">
      <c r="A89" s="1243"/>
      <c r="B89" s="1297">
        <v>72</v>
      </c>
      <c r="C89" s="1241" t="s">
        <v>2300</v>
      </c>
      <c r="D89" s="1365" t="s">
        <v>2297</v>
      </c>
      <c r="E89" s="1241" t="s">
        <v>2297</v>
      </c>
      <c r="F89" s="1241" t="s">
        <v>2263</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149</v>
      </c>
      <c r="P89" s="1355" t="s">
        <v>148</v>
      </c>
      <c r="Q89" s="1355" t="s">
        <v>148</v>
      </c>
      <c r="R89" s="1355" t="s">
        <v>146</v>
      </c>
      <c r="S89" s="1355"/>
      <c r="T89" s="1241" t="s">
        <v>669</v>
      </c>
      <c r="U89" s="1241" t="s">
        <v>669</v>
      </c>
      <c r="V89" s="1241" t="s">
        <v>669</v>
      </c>
      <c r="W89" s="1241" t="s">
        <v>669</v>
      </c>
      <c r="X89" s="1241"/>
      <c r="Y89" s="1398"/>
      <c r="Z89" s="1244"/>
      <c r="AA89" s="1247"/>
      <c r="AB89" s="1244"/>
      <c r="AC89" s="1244"/>
      <c r="AD89" s="1244"/>
    </row>
    <row customHeight="1" ht="27">
      <c r="A90" s="1243"/>
      <c r="B90" s="1297">
        <v>73</v>
      </c>
      <c r="C90" s="1241" t="s">
        <v>2301</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150</v>
      </c>
      <c r="P90" s="1355"/>
      <c r="Q90" s="1355"/>
      <c r="R90" s="1355"/>
      <c r="S90" s="1355"/>
      <c r="T90" s="1241" t="s">
        <v>671</v>
      </c>
      <c r="U90" s="1241"/>
      <c r="V90" s="1241"/>
      <c r="W90" s="1241"/>
      <c r="X90" s="1241"/>
      <c r="Y90" s="1398"/>
      <c r="Z90" s="1244"/>
      <c r="AA90" s="1247"/>
      <c r="AB90" s="1244"/>
      <c r="AC90" s="1244"/>
      <c r="AD90" s="1244"/>
    </row>
    <row customHeight="1" ht="18">
      <c r="A91" s="1243"/>
      <c r="B91" s="1297">
        <v>74</v>
      </c>
      <c r="C91" s="1241"/>
      <c r="D91" s="1365" t="s">
        <v>2299</v>
      </c>
      <c r="E91" s="1241" t="s">
        <v>2299</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149</v>
      </c>
      <c r="Q91" s="1355" t="s">
        <v>149</v>
      </c>
      <c r="R91" s="1355"/>
      <c r="S91" s="1355"/>
      <c r="T91" s="1241"/>
      <c r="U91" s="1241" t="s">
        <v>2302</v>
      </c>
      <c r="V91" s="1241" t="s">
        <v>2302</v>
      </c>
      <c r="W91" s="1241"/>
      <c r="X91" s="1241"/>
      <c r="Y91" s="1398"/>
      <c r="Z91" s="1244"/>
      <c r="AA91" s="1247"/>
      <c r="AB91" s="1244"/>
      <c r="AC91" s="1244"/>
      <c r="AD91" s="1244"/>
    </row>
    <row customHeight="1" ht="27">
      <c r="A92" s="1243"/>
      <c r="B92" s="1297">
        <v>75</v>
      </c>
      <c r="C92" s="1241"/>
      <c r="D92" s="1365" t="s">
        <v>2300</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150</v>
      </c>
      <c r="Q92" s="1355"/>
      <c r="R92" s="1355"/>
      <c r="S92" s="1355"/>
      <c r="T92" s="1241"/>
      <c r="U92" s="1241" t="s">
        <v>2303</v>
      </c>
      <c r="V92" s="1241"/>
      <c r="W92" s="1241"/>
      <c r="X92" s="1241"/>
      <c r="Y92" s="1398"/>
      <c r="Z92" s="1244"/>
      <c r="AA92" s="1247" t="s">
        <v>2304</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2210</v>
      </c>
      <c r="Q93" s="1355"/>
      <c r="R93" s="1355"/>
      <c r="S93" s="1355"/>
      <c r="T93" s="1241"/>
      <c r="U93" s="1241" t="s">
        <v>2305</v>
      </c>
      <c r="V93" s="1241"/>
      <c r="W93" s="1241"/>
      <c r="X93" s="1241"/>
      <c r="Y93" s="1398"/>
      <c r="Z93" s="1244"/>
      <c r="AA93" s="1247" t="s">
        <v>2306</v>
      </c>
      <c r="AB93" s="1244"/>
      <c r="AC93" s="1244"/>
      <c r="AD93" s="1244"/>
    </row>
    <row customHeight="1" ht="45">
      <c r="A94" s="1243"/>
      <c r="B94" s="1297">
        <v>77</v>
      </c>
      <c r="C94" s="1241"/>
      <c r="D94" s="1365" t="s">
        <v>2301</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1069</v>
      </c>
      <c r="Q94" s="1355"/>
      <c r="R94" s="1355"/>
      <c r="S94" s="1355"/>
      <c r="T94" s="1241"/>
      <c r="U94" s="1241" t="s">
        <v>2307</v>
      </c>
      <c r="V94" s="1241"/>
      <c r="W94" s="1241"/>
      <c r="X94" s="1241"/>
      <c r="Y94" s="1398"/>
      <c r="Z94" s="1244"/>
      <c r="AA94" s="1247" t="s">
        <v>2308</v>
      </c>
      <c r="AB94" s="1244"/>
      <c r="AC94" s="1244"/>
      <c r="AD94" s="1244"/>
    </row>
    <row customHeight="1" ht="99">
      <c r="A95" s="1243"/>
      <c r="B95" s="1297">
        <v>78</v>
      </c>
      <c r="C95" s="1241" t="s">
        <v>2309</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1069</v>
      </c>
      <c r="P95" s="1355"/>
      <c r="Q95" s="1355"/>
      <c r="R95" s="1355"/>
      <c r="S95" s="1355"/>
      <c r="T95" s="1241" t="s">
        <v>2310</v>
      </c>
      <c r="U95" s="1241"/>
      <c r="V95" s="1241"/>
      <c r="W95" s="1241"/>
      <c r="X95" s="1241"/>
      <c r="Y95" s="1398"/>
      <c r="Z95" s="1244"/>
      <c r="AA95" s="1247"/>
      <c r="AB95" s="1244"/>
      <c r="AC95" s="1244"/>
      <c r="AD95" s="1244"/>
    </row>
    <row customHeight="1" ht="99">
      <c r="A96" s="1243"/>
      <c r="B96" s="1297">
        <v>79</v>
      </c>
      <c r="C96" s="1241" t="s">
        <v>1308</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1073</v>
      </c>
      <c r="P96" s="1355"/>
      <c r="Q96" s="1355"/>
      <c r="R96" s="1355"/>
      <c r="S96" s="1355"/>
      <c r="T96" s="1241" t="s">
        <v>2311</v>
      </c>
      <c r="U96" s="1241"/>
      <c r="V96" s="1241"/>
      <c r="W96" s="1241"/>
      <c r="X96" s="1241"/>
      <c r="Y96" s="1398"/>
      <c r="Z96" s="1244" t="s">
        <v>2312</v>
      </c>
      <c r="AA96" s="1247"/>
      <c r="AB96" s="1244"/>
      <c r="AC96" s="1244"/>
      <c r="AD96" s="1244"/>
    </row>
    <row customHeight="1" ht="63">
      <c r="A97" s="1243"/>
      <c r="B97" s="1297">
        <v>80</v>
      </c>
      <c r="C97" s="1241" t="s">
        <v>2313</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1076</v>
      </c>
      <c r="P97" s="1355"/>
      <c r="Q97" s="1355"/>
      <c r="R97" s="1355"/>
      <c r="S97" s="1355"/>
      <c r="T97" s="1241" t="s">
        <v>2314</v>
      </c>
      <c r="U97" s="1241"/>
      <c r="V97" s="1241"/>
      <c r="W97" s="1241"/>
      <c r="X97" s="1241"/>
      <c r="Y97" s="1398"/>
      <c r="Z97" s="1244" t="s">
        <v>2315</v>
      </c>
      <c r="AA97" s="1247"/>
      <c r="AB97" s="1244"/>
      <c r="AC97" s="1244"/>
      <c r="AD97" s="1244"/>
    </row>
    <row customHeight="1" ht="63">
      <c r="A98" s="1243"/>
      <c r="B98" s="1297">
        <v>81</v>
      </c>
      <c r="C98" s="1241" t="s">
        <v>2316</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1078</v>
      </c>
      <c r="P98" s="1355"/>
      <c r="Q98" s="1355"/>
      <c r="R98" s="1355"/>
      <c r="S98" s="1355"/>
      <c r="T98" s="1241" t="s">
        <v>2317</v>
      </c>
      <c r="U98" s="1241"/>
      <c r="V98" s="1241"/>
      <c r="W98" s="1241"/>
      <c r="X98" s="1241"/>
      <c r="Y98" s="1398"/>
      <c r="Z98" s="1244" t="s">
        <v>2315</v>
      </c>
      <c r="AA98" s="1247"/>
      <c r="AB98" s="1244"/>
      <c r="AC98" s="1244"/>
      <c r="AD98" s="1244"/>
    </row>
    <row customHeight="1" ht="90">
      <c r="A99" s="1243"/>
      <c r="B99" s="1297">
        <v>82</v>
      </c>
      <c r="C99" s="1241" t="s">
        <v>2318</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1080</v>
      </c>
      <c r="P99" s="1355"/>
      <c r="Q99" s="1355"/>
      <c r="R99" s="1355"/>
      <c r="S99" s="1355"/>
      <c r="T99" s="1241" t="s">
        <v>2319</v>
      </c>
      <c r="U99" s="1241"/>
      <c r="V99" s="1241"/>
      <c r="W99" s="1241"/>
      <c r="X99" s="1241"/>
      <c r="Y99" s="1398"/>
      <c r="Z99" s="1244" t="s">
        <v>626</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2320</v>
      </c>
      <c r="P100" s="1355"/>
      <c r="Q100" s="1355"/>
      <c r="R100" s="1355"/>
      <c r="S100" s="1355"/>
      <c r="T100" s="1241" t="s">
        <v>2321</v>
      </c>
      <c r="U100" s="1241"/>
      <c r="V100" s="1241"/>
      <c r="W100" s="1241"/>
      <c r="X100" s="1241"/>
      <c r="Y100" s="1398"/>
      <c r="Z100" s="1244" t="s">
        <v>626</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2322</v>
      </c>
      <c r="P101" s="1355"/>
      <c r="Q101" s="1355"/>
      <c r="R101" s="1355"/>
      <c r="S101" s="1355"/>
      <c r="T101" s="1241" t="s">
        <v>2323</v>
      </c>
      <c r="U101" s="1241"/>
      <c r="V101" s="1241"/>
      <c r="W101" s="1241"/>
      <c r="X101" s="1241"/>
      <c r="Y101" s="1398"/>
      <c r="Z101" s="1244" t="s">
        <v>626</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1779</v>
      </c>
      <c r="B148" s="1243"/>
      <c r="C148" s="1241" t="s">
        <v>2324</v>
      </c>
      <c r="D148" s="1241" t="s">
        <v>1094</v>
      </c>
      <c r="E148" s="1241" t="s">
        <v>1136</v>
      </c>
      <c r="F148" s="1241" t="s">
        <v>2325</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2326</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2327</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1782</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1784</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1788</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3B089-15B1-68FE-CBC2-E6E9A95EA49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210" width="10.57421875" hidden="1"/>
    <col min="2" max="2" style="20210" width="11.00390625" hidden="1" customWidth="1"/>
    <col min="3" max="3" style="20210" width="10.57421875" hidden="1"/>
    <col min="4" max="4" style="20210" width="11.8515625" hidden="1" customWidth="1"/>
    <col min="5" max="5" style="20210" width="12.28125" hidden="1" customWidth="1"/>
    <col min="6" max="8" style="20974" width="12.28125" hidden="1" customWidth="1"/>
    <col min="9" max="9" style="20975" width="3.00390625" customWidth="1"/>
    <col min="10" max="11" style="20976" width="3.00390625" customWidth="1"/>
    <col min="12" max="12" style="20977" width="12.00390625" customWidth="1"/>
    <col min="13" max="13" style="20133" width="31.00390625" customWidth="1"/>
    <col min="14" max="14" style="20133" width="1.00390625" customWidth="1"/>
    <col min="15" max="18" style="20133" width="24.00390625" customWidth="1"/>
    <col min="19" max="19" style="20133" width="11.00390625" customWidth="1"/>
    <col min="20" max="20" style="20133" width="3.7109375" customWidth="1"/>
    <col min="21" max="21" style="20133" width="11.00390625" customWidth="1"/>
    <col min="22" max="22" style="20133" width="8.57421875" customWidth="1"/>
    <col min="23" max="23" style="20133" width="4.00390625" customWidth="1"/>
    <col min="24" max="24" style="20133" width="115.00390625" customWidth="1"/>
    <col min="25" max="29" style="20211" width="10.00390625" customWidth="1"/>
    <col min="30" max="30" style="20133"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2328</v>
      </c>
      <c r="M5" s="3001"/>
      <c r="N5" s="3001"/>
      <c r="O5" s="3001"/>
      <c r="P5" s="3001"/>
      <c r="Q5" s="3001"/>
      <c r="R5" s="3001"/>
      <c r="S5" s="3001"/>
      <c r="T5" s="3001"/>
      <c r="U5" s="3001"/>
      <c r="V5" s="1641"/>
      <c r="AD5" s="1553">
        <v>64</v>
      </c>
    </row>
    <row customHeight="1" ht="14.699999999999998">
      <c r="J6" s="774"/>
      <c r="K6" s="774"/>
      <c r="L6" s="3002" t="str">
        <f>IF(org=0,"Не определено",org)</f>
        <v>АО "ДГК"</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0337" customFormat="1" customHeight="1" ht="48.29999999999999">
      <c r="A8" s="1766"/>
      <c r="B8" s="1766"/>
      <c r="C8" s="1766"/>
      <c r="D8" s="1766"/>
      <c r="E8" s="1766"/>
      <c r="F8" s="1766"/>
      <c r="G8" s="1766"/>
      <c r="H8" s="1766"/>
      <c r="L8" s="1674"/>
      <c r="M8" s="693" t="s">
        <v>41</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0337" customFormat="1" customHeight="1" ht="24">
      <c r="A9" s="1766"/>
      <c r="B9" s="1766"/>
      <c r="C9" s="1766"/>
      <c r="D9" s="1766"/>
      <c r="E9" s="1766"/>
      <c r="F9" s="1766"/>
      <c r="G9" s="1766"/>
      <c r="H9" s="1766"/>
      <c r="L9" s="1674"/>
      <c r="M9" s="693" t="s">
        <v>418</v>
      </c>
      <c r="N9" s="702"/>
      <c r="O9" s="2649" t="str">
        <f>IF(TITLE_DATE_CHANGE_PERIOD="",IF(TITLE_DATE_PR="","",TITLE_DATE_PR),TITLE_DATE_CHANGE_PERIOD)</f>
        <v/>
      </c>
      <c r="P9" s="2649"/>
      <c r="Q9" s="2649"/>
      <c r="R9" s="2649"/>
      <c r="S9" s="2649"/>
      <c r="T9" s="2649"/>
      <c r="U9" s="2649"/>
      <c r="V9" s="724"/>
      <c r="W9" s="724"/>
      <c r="X9" s="678"/>
      <c r="Y9" s="766"/>
      <c r="Z9" s="766"/>
      <c r="AA9" s="766"/>
      <c r="AB9" s="766"/>
      <c r="AC9" s="766"/>
      <c r="AD9" s="816">
        <v>23</v>
      </c>
    </row>
    <row s="20337" customFormat="1" customHeight="1" ht="24">
      <c r="A10" s="1766"/>
      <c r="B10" s="1766"/>
      <c r="C10" s="1766"/>
      <c r="D10" s="1766"/>
      <c r="E10" s="1766"/>
      <c r="F10" s="1766"/>
      <c r="G10" s="1766"/>
      <c r="H10" s="1766"/>
      <c r="L10" s="1648"/>
      <c r="M10" s="693" t="s">
        <v>419</v>
      </c>
      <c r="N10" s="702"/>
      <c r="O10" s="2649" t="str">
        <f>IF(TITLE_NUMBER_PR_CHANGE="",IF(TITLE_NUMBER_PR="","",TITLE_NUMBER_PR),TITLE_NUMBER_PR_CHANGE)</f>
        <v/>
      </c>
      <c r="P10" s="2649"/>
      <c r="Q10" s="2649"/>
      <c r="R10" s="2649"/>
      <c r="S10" s="2649"/>
      <c r="T10" s="2649"/>
      <c r="U10" s="2649"/>
      <c r="V10" s="724"/>
      <c r="W10" s="724"/>
      <c r="X10" s="678"/>
      <c r="Y10" s="766"/>
      <c r="Z10" s="766"/>
      <c r="AA10" s="766"/>
      <c r="AB10" s="766"/>
      <c r="AC10" s="766"/>
      <c r="AD10" s="816">
        <v>23</v>
      </c>
    </row>
    <row s="20337" customFormat="1" customHeight="1" ht="24">
      <c r="A11" s="1766"/>
      <c r="B11" s="1766"/>
      <c r="C11" s="1766"/>
      <c r="D11" s="1766"/>
      <c r="E11" s="1766"/>
      <c r="F11" s="1766"/>
      <c r="G11" s="1766"/>
      <c r="H11" s="1766"/>
      <c r="L11" s="1648"/>
      <c r="M11" s="693" t="s">
        <v>42</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0337"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422</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295</v>
      </c>
      <c r="M14" s="2525"/>
      <c r="N14" s="2525"/>
      <c r="O14" s="2525"/>
      <c r="P14" s="2525"/>
      <c r="Q14" s="2525"/>
      <c r="R14" s="2525"/>
      <c r="S14" s="2525"/>
      <c r="T14" s="2525"/>
      <c r="U14" s="2525"/>
      <c r="V14" s="2525"/>
      <c r="W14" s="2525"/>
      <c r="X14" s="2525" t="s">
        <v>296</v>
      </c>
      <c r="AD14" s="1553">
        <v>14</v>
      </c>
    </row>
    <row customHeight="1" ht="14.699999999999998">
      <c r="J15" s="774"/>
      <c r="K15" s="774"/>
      <c r="L15" s="2671" t="s">
        <v>88</v>
      </c>
      <c r="M15" s="2607" t="s">
        <v>423</v>
      </c>
      <c r="N15" s="699"/>
      <c r="O15" s="2672" t="s">
        <v>2329</v>
      </c>
      <c r="P15" s="2673"/>
      <c r="Q15" s="2673"/>
      <c r="R15" s="2673"/>
      <c r="S15" s="2673"/>
      <c r="T15" s="2673"/>
      <c r="U15" s="2674"/>
      <c r="V15" s="2675" t="s">
        <v>425</v>
      </c>
      <c r="W15" s="2678" t="s">
        <v>1305</v>
      </c>
      <c r="X15" s="2525"/>
      <c r="AD15" s="1553">
        <v>14</v>
      </c>
    </row>
    <row customHeight="1" ht="35.699999999999996">
      <c r="J16" s="774"/>
      <c r="K16" s="774"/>
      <c r="L16" s="2671"/>
      <c r="M16" s="2607"/>
      <c r="N16" s="1429"/>
      <c r="O16" s="2658" t="s">
        <v>428</v>
      </c>
      <c r="P16" s="2658" t="s">
        <v>429</v>
      </c>
      <c r="Q16" s="2660" t="s">
        <v>430</v>
      </c>
      <c r="R16" s="2661"/>
      <c r="S16" s="2660" t="s">
        <v>444</v>
      </c>
      <c r="T16" s="2667"/>
      <c r="U16" s="2661"/>
      <c r="V16" s="2676"/>
      <c r="W16" s="2679"/>
      <c r="X16" s="2525"/>
      <c r="AD16" s="1553">
        <v>34</v>
      </c>
    </row>
    <row customHeight="1" ht="35.699999999999996">
      <c r="A17" s="1768" t="s">
        <v>131</v>
      </c>
      <c r="B17" s="1768" t="s">
        <v>132</v>
      </c>
      <c r="C17" s="1768" t="s">
        <v>133</v>
      </c>
      <c r="D17" s="1768" t="s">
        <v>134</v>
      </c>
      <c r="E17" s="1768"/>
      <c r="J17" s="774"/>
      <c r="K17" s="774"/>
      <c r="L17" s="2671"/>
      <c r="M17" s="2607"/>
      <c r="N17" s="700"/>
      <c r="O17" s="2659"/>
      <c r="P17" s="2659"/>
      <c r="Q17" s="1620" t="s">
        <v>439</v>
      </c>
      <c r="R17" s="1620" t="s">
        <v>440</v>
      </c>
      <c r="S17" s="1690" t="s">
        <v>441</v>
      </c>
      <c r="T17" s="2668" t="s">
        <v>442</v>
      </c>
      <c r="U17" s="2669"/>
      <c r="V17" s="2677"/>
      <c r="W17" s="2680"/>
      <c r="X17" s="2525"/>
      <c r="AD17" s="1553">
        <v>34</v>
      </c>
    </row>
    <row s="20729" customFormat="1" customHeight="1" ht="11.549999999999999">
      <c r="A18" s="1768"/>
      <c r="B18" s="1768"/>
      <c r="C18" s="1768"/>
      <c r="D18" s="1768"/>
      <c r="E18" s="1768"/>
      <c r="F18" s="1760"/>
      <c r="G18" s="1760"/>
      <c r="H18" s="1760"/>
      <c r="I18" s="1644"/>
      <c r="J18" s="1645"/>
      <c r="K18" s="1652">
        <v>1</v>
      </c>
      <c r="L18" s="1675" t="s">
        <v>106</v>
      </c>
      <c r="M18" s="1653" t="s">
        <v>107</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165</v>
      </c>
      <c r="B19" s="1761" t="s">
        <v>166</v>
      </c>
      <c r="C19" s="1761" t="s">
        <v>167</v>
      </c>
      <c r="D19" s="1761" t="s">
        <v>168</v>
      </c>
      <c r="E19" s="1761"/>
      <c r="F19" s="1763"/>
      <c r="G19" s="1763"/>
      <c r="H19" s="1763"/>
      <c r="I19" s="759"/>
      <c r="J19" s="758"/>
      <c r="K19" s="753"/>
      <c r="L19" s="1691">
        <f>INDEX(PT_DIFFERENTIATION_NUM_NTAR,MATCH(A19,PT_DIFFERENTIATION_NTAR_ID,0))</f>
        <v>0</v>
      </c>
      <c r="M19" s="696" t="s">
        <v>120</v>
      </c>
      <c r="N19" s="698"/>
      <c r="O19" s="3004" t="str">
        <f>INDEX(PT_DIFFERENTIATION_NTAR,MATCH(A19,PT_DIFFERENTIATION_NTAR_ID,0))</f>
        <v/>
      </c>
      <c r="P19" s="3004"/>
      <c r="Q19" s="3004"/>
      <c r="R19" s="3004"/>
      <c r="S19" s="3004"/>
      <c r="T19" s="3004"/>
      <c r="U19" s="3004"/>
      <c r="V19" s="3004"/>
      <c r="W19" s="3004"/>
      <c r="X19" s="1656" t="s">
        <v>391</v>
      </c>
      <c r="Z19" s="898"/>
      <c r="AA19" s="898" t="str">
        <f>IF(M19="","",M19)</f>
        <v>Наименование тарифа</v>
      </c>
      <c r="AB19" s="898"/>
      <c r="AC19" s="898"/>
      <c r="AD19" s="1553">
        <v>20</v>
      </c>
    </row>
    <row customHeight="1" ht="21">
      <c r="A20" s="1761" t="s">
        <v>165</v>
      </c>
      <c r="B20" s="1761" t="s">
        <v>166</v>
      </c>
      <c r="C20" s="1761" t="s">
        <v>167</v>
      </c>
      <c r="D20" s="1761" t="s">
        <v>168</v>
      </c>
      <c r="E20" s="1761"/>
      <c r="F20" s="1763"/>
      <c r="G20" s="1763"/>
      <c r="H20" s="1763"/>
      <c r="I20" s="1688"/>
      <c r="J20" s="750"/>
      <c r="K20" s="751"/>
      <c r="L20" s="1691" t="str">
        <f>INDEX(PT_DIFFERENTIATION_NUM_TER,MATCH(B19,PT_DIFFERENTIATION_TER_ID,0))</f>
        <v>.</v>
      </c>
      <c r="M20" s="706" t="s">
        <v>392</v>
      </c>
      <c r="N20" s="698"/>
      <c r="O20" s="3004" t="str">
        <f>INDEX(PT_DIFFERENTIATION_TER,MATCH(B19,PT_DIFFERENTIATION_TER_ID,0))</f>
        <v/>
      </c>
      <c r="P20" s="3004"/>
      <c r="Q20" s="3004"/>
      <c r="R20" s="3004"/>
      <c r="S20" s="3004"/>
      <c r="T20" s="3004"/>
      <c r="U20" s="3004"/>
      <c r="V20" s="3004"/>
      <c r="W20" s="3004"/>
      <c r="X20" s="1656" t="s">
        <v>393</v>
      </c>
      <c r="Z20" s="898"/>
      <c r="AA20" s="898" t="str">
        <f>IF(M20="","",M20)</f>
        <v>Территория действия тарифа</v>
      </c>
      <c r="AB20" s="898"/>
      <c r="AC20" s="898"/>
      <c r="AD20" s="1553">
        <v>20</v>
      </c>
    </row>
    <row customHeight="1" ht="24">
      <c r="A21" s="1761" t="s">
        <v>165</v>
      </c>
      <c r="B21" s="1761" t="s">
        <v>166</v>
      </c>
      <c r="C21" s="1761" t="s">
        <v>167</v>
      </c>
      <c r="D21" s="1761" t="s">
        <v>168</v>
      </c>
      <c r="E21" s="1761"/>
      <c r="F21" s="1763"/>
      <c r="G21" s="1763"/>
      <c r="H21" s="1763"/>
      <c r="I21" s="752"/>
      <c r="J21" s="750"/>
      <c r="K21" s="751"/>
      <c r="L21" s="1691" t="str">
        <f>INDEX(PT_DIFFERENTIATION_NUM_CS,MATCH(C19,PT_DIFFERENTIATION_CS_ID,0))</f>
        <v>..</v>
      </c>
      <c r="M21" s="707" t="s">
        <v>394</v>
      </c>
      <c r="N21" s="698"/>
      <c r="O21" s="3004" t="str">
        <f>INDEX(PT_DIFFERENTIATION_CS,MATCH(C19,PT_DIFFERENTIATION_CS_ID,0))</f>
        <v/>
      </c>
      <c r="P21" s="3004"/>
      <c r="Q21" s="3004"/>
      <c r="R21" s="3004"/>
      <c r="S21" s="3004"/>
      <c r="T21" s="3004"/>
      <c r="U21" s="3004"/>
      <c r="V21" s="3004"/>
      <c r="W21" s="3004"/>
      <c r="X21" s="1656" t="s">
        <v>395</v>
      </c>
      <c r="Z21" s="898"/>
      <c r="AA21" s="898" t="str">
        <f>IF(M21="","",M21)</f>
        <v>Наименование системы теплоснабжения </v>
      </c>
      <c r="AB21" s="898"/>
      <c r="AC21" s="898"/>
      <c r="AD21" s="1553">
        <v>23</v>
      </c>
    </row>
    <row customHeight="1" ht="21">
      <c r="A22" s="1761" t="s">
        <v>165</v>
      </c>
      <c r="B22" s="1761" t="s">
        <v>166</v>
      </c>
      <c r="C22" s="1761" t="s">
        <v>167</v>
      </c>
      <c r="D22" s="1761" t="s">
        <v>168</v>
      </c>
      <c r="E22" s="1761"/>
      <c r="F22" s="1763"/>
      <c r="G22" s="1763"/>
      <c r="H22" s="1763"/>
      <c r="I22" s="752"/>
      <c r="J22" s="750"/>
      <c r="K22" s="751"/>
      <c r="L22" s="1691" t="str">
        <f>INDEX(PT_DIFFERENTIATION_NUM_IST_TE,MATCH(D19,PT_DIFFERENTIATION_IST_TE_ID,0))</f>
        <v>...</v>
      </c>
      <c r="M22" s="708" t="s">
        <v>396</v>
      </c>
      <c r="N22" s="698"/>
      <c r="O22" s="3004" t="str">
        <f>INDEX(PT_DIFFERENTIATION_IST_TE,MATCH(D19,PT_DIFFERENTIATION_IST_TE_ID,0))</f>
        <v/>
      </c>
      <c r="P22" s="3004"/>
      <c r="Q22" s="3004"/>
      <c r="R22" s="3004"/>
      <c r="S22" s="3004"/>
      <c r="T22" s="3004"/>
      <c r="U22" s="3004"/>
      <c r="V22" s="3004"/>
      <c r="W22" s="3004"/>
      <c r="X22" s="1656" t="s">
        <v>397</v>
      </c>
      <c r="Z22" s="898"/>
      <c r="AA22" s="898" t="str">
        <f>IF(M22="","",M22)</f>
        <v>Источник тепловой энергии  </v>
      </c>
      <c r="AB22" s="898"/>
      <c r="AC22" s="898"/>
      <c r="AD22" s="1553">
        <v>20</v>
      </c>
    </row>
    <row customHeight="1" ht="96.75">
      <c r="A23" s="1761" t="s">
        <v>165</v>
      </c>
      <c r="B23" s="1761" t="s">
        <v>166</v>
      </c>
      <c r="C23" s="1761" t="s">
        <v>167</v>
      </c>
      <c r="D23" s="1761" t="s">
        <v>168</v>
      </c>
      <c r="E23" s="1761"/>
      <c r="F23" s="3005" t="str">
        <f>L22&amp;".1"</f>
        <v>....1</v>
      </c>
      <c r="I23" s="2655">
        <v>1</v>
      </c>
      <c r="J23" s="1689"/>
      <c r="K23" s="754"/>
      <c r="L23" s="1691" t="str">
        <f>$F$23</f>
        <v>....1</v>
      </c>
      <c r="M23" s="683" t="s">
        <v>399</v>
      </c>
      <c r="N23" s="698"/>
      <c r="O23" s="2703"/>
      <c r="P23" s="2703"/>
      <c r="Q23" s="2703"/>
      <c r="R23" s="2703"/>
      <c r="S23" s="2703"/>
      <c r="T23" s="2703"/>
      <c r="U23" s="2703"/>
      <c r="V23" s="2703"/>
      <c r="W23" s="2703"/>
      <c r="X23" s="1656" t="s">
        <v>400</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165</v>
      </c>
      <c r="B24" s="1761" t="s">
        <v>166</v>
      </c>
      <c r="C24" s="1761" t="s">
        <v>167</v>
      </c>
      <c r="D24" s="1761" t="s">
        <v>168</v>
      </c>
      <c r="E24" s="1761"/>
      <c r="F24" s="3005"/>
      <c r="G24" s="2615" t="str">
        <f>F23&amp;".1"</f>
        <v>....1.1</v>
      </c>
      <c r="I24" s="2655"/>
      <c r="J24" s="2655">
        <v>1</v>
      </c>
      <c r="K24" s="755"/>
      <c r="L24" s="1691" t="str">
        <f>$G$24</f>
        <v>....1.1</v>
      </c>
      <c r="M24" s="684" t="s">
        <v>402</v>
      </c>
      <c r="N24" s="698"/>
      <c r="O24" s="2643"/>
      <c r="P24" s="2644"/>
      <c r="Q24" s="2644"/>
      <c r="R24" s="2644"/>
      <c r="S24" s="2644"/>
      <c r="T24" s="2644"/>
      <c r="U24" s="2644"/>
      <c r="V24" s="2644"/>
      <c r="W24" s="2645"/>
      <c r="X24" s="1656" t="s">
        <v>403</v>
      </c>
      <c r="Z24" s="898"/>
      <c r="AA24" s="898" t="str">
        <f>IF(M24="","",M24)</f>
        <v>Группа потребителей</v>
      </c>
      <c r="AB24" s="898"/>
      <c r="AC24" s="898"/>
      <c r="AD24" s="1553">
        <v>82</v>
      </c>
    </row>
    <row customHeight="1" ht="11.549999999999999">
      <c r="A25" s="1761" t="s">
        <v>165</v>
      </c>
      <c r="B25" s="1761" t="s">
        <v>166</v>
      </c>
      <c r="C25" s="1761" t="s">
        <v>167</v>
      </c>
      <c r="D25" s="1761" t="s">
        <v>168</v>
      </c>
      <c r="E25" s="1761"/>
      <c r="F25" s="3005"/>
      <c r="G25" s="2615"/>
      <c r="H25" s="2615" t="str">
        <f>G24&amp;".1"</f>
        <v>....1.1.1</v>
      </c>
      <c r="I25" s="2655"/>
      <c r="J25" s="2655"/>
      <c r="K25" s="755">
        <v>1</v>
      </c>
      <c r="L25" s="1691" t="str">
        <f>$H$25</f>
        <v>....1.1.1</v>
      </c>
      <c r="M25" s="1745"/>
      <c r="N25" s="698"/>
      <c r="O25" s="1149"/>
      <c r="P25" s="723"/>
      <c r="Q25" s="1149"/>
      <c r="R25" s="1655"/>
      <c r="S25" s="3000"/>
      <c r="T25" s="2505" t="s">
        <v>65</v>
      </c>
      <c r="U25" s="3000"/>
      <c r="V25" s="2505" t="s">
        <v>19</v>
      </c>
      <c r="W25" s="723"/>
      <c r="X25" s="2651" t="s">
        <v>405</v>
      </c>
      <c r="Y25" s="909">
        <f>STRCHECKDATE(O26:W26)</f>
      </c>
      <c r="Z25" s="898"/>
      <c r="AA25" s="898" t="str">
        <f>IF(M25="","",M25)</f>
        <v/>
      </c>
      <c r="AB25" s="898"/>
      <c r="AC25" s="898"/>
      <c r="AD25" s="1553">
        <v>11</v>
      </c>
    </row>
    <row customHeight="1" ht="11.549999999999999">
      <c r="A26" s="1761" t="s">
        <v>165</v>
      </c>
      <c r="B26" s="1761" t="s">
        <v>166</v>
      </c>
      <c r="C26" s="1761" t="s">
        <v>167</v>
      </c>
      <c r="D26" s="1761" t="s">
        <v>168</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165</v>
      </c>
      <c r="B27" s="1761" t="s">
        <v>166</v>
      </c>
      <c r="C27" s="1761" t="s">
        <v>167</v>
      </c>
      <c r="D27" s="1761" t="s">
        <v>168</v>
      </c>
      <c r="E27" s="1761"/>
      <c r="F27" s="3005"/>
      <c r="G27" s="2615"/>
      <c r="I27" s="2655"/>
      <c r="J27" s="2655"/>
      <c r="K27" s="754"/>
      <c r="L27" s="1676"/>
      <c r="M27" s="686" t="s">
        <v>406</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165</v>
      </c>
      <c r="B28" s="1761" t="s">
        <v>166</v>
      </c>
      <c r="C28" s="1761" t="s">
        <v>167</v>
      </c>
      <c r="D28" s="1761" t="s">
        <v>168</v>
      </c>
      <c r="E28" s="1761"/>
      <c r="F28" s="3005"/>
      <c r="I28" s="2655"/>
      <c r="J28" s="1689"/>
      <c r="K28" s="754"/>
      <c r="L28" s="1676"/>
      <c r="M28" s="685" t="s">
        <v>407</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165</v>
      </c>
      <c r="B29" s="1761" t="s">
        <v>166</v>
      </c>
      <c r="C29" s="1761" t="s">
        <v>167</v>
      </c>
      <c r="D29" s="1761" t="s">
        <v>168</v>
      </c>
      <c r="E29" s="1761"/>
      <c r="F29" s="1763"/>
      <c r="G29" s="1763"/>
      <c r="H29" s="935"/>
      <c r="I29" s="758"/>
      <c r="J29" s="773"/>
      <c r="K29" s="753"/>
      <c r="L29" s="1676"/>
      <c r="M29" s="763" t="s">
        <v>408</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165</v>
      </c>
      <c r="B30" s="1761" t="s">
        <v>166</v>
      </c>
      <c r="C30" s="1761" t="s">
        <v>167</v>
      </c>
      <c r="D30" s="1761"/>
      <c r="E30" s="1761" t="s">
        <v>581</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165</v>
      </c>
      <c r="B31" s="1761" t="s">
        <v>166</v>
      </c>
      <c r="C31" s="1761"/>
      <c r="D31" s="1761"/>
      <c r="E31" s="1761" t="s">
        <v>2330</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2331</v>
      </c>
      <c r="B32" s="1761"/>
      <c r="C32" s="1761"/>
      <c r="D32" s="1761"/>
      <c r="E32" s="1761" t="s">
        <v>101</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0271" customFormat="1" customHeight="1" ht="11.549999999999999">
      <c r="A33" s="1761"/>
      <c r="B33" s="1761"/>
      <c r="C33" s="1761"/>
      <c r="D33" s="1761"/>
      <c r="E33" s="1761" t="s">
        <v>443</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799</v>
      </c>
      <c r="M35" s="2683" t="s">
        <v>2332</v>
      </c>
      <c r="N35" s="2683"/>
      <c r="O35" s="2683"/>
      <c r="P35" s="2683"/>
      <c r="Q35" s="2683"/>
      <c r="R35" s="2683"/>
      <c r="S35" s="2683"/>
      <c r="T35" s="2683"/>
      <c r="U35" s="2683"/>
      <c r="V35" s="2683"/>
      <c r="W35" s="2683"/>
      <c r="X35" s="2683"/>
      <c r="AD35" s="1553">
        <v>27</v>
      </c>
    </row>
    <row customHeight="1" ht="109.19999999999999">
      <c r="H36" s="935"/>
      <c r="I36" s="1701"/>
      <c r="M36" s="2683" t="s">
        <v>2333</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ECF3D-33D4-5E98-AD5C-3B75AF674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C6D9A-676B-DB45-36DA-CB248B236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59694-38EC-C475-F076-F17C83EDD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CDA29-7D73-8799-B3E8-4692EACAF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586EA-A0EC-FE09-32E1-609D4B03D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96CE3-85ED-189F-3DF7-0C1C12147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C2B21-1BB9-BFE3-301A-BE7AC7761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8A48D-CCAE-5F93-6297-6504953E71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1304-6552-B7B9-1FFF-9B93353D5686}" mc:Ignorable="x14ac xr xr2 xr3">
  <dimension ref="A1:E8"/>
  <sheetViews>
    <sheetView topLeftCell="A1" showGridLines="0" workbookViewId="0">
      <selection activeCell="A1" sqref="A1"/>
    </sheetView>
  </sheetViews>
  <sheetFormatPr customHeight="1" defaultRowHeight="11.25"/>
  <cols>
    <col min="1" max="1" style="22870" width="10.57421875" customWidth="1"/>
    <col min="2" max="2" style="22870" width="8.7109375" customWidth="1"/>
    <col min="3" max="3" style="22870" width="18.140625" customWidth="1"/>
    <col min="4" max="4" style="22870" width="12.57421875" customWidth="1"/>
  </cols>
  <sheetData>
    <row customHeight="1" ht="11.25">
      <c r="A1" s="3013" t="s">
        <v>2334</v>
      </c>
      <c r="B1" s="3014" t="s">
        <v>2335</v>
      </c>
      <c r="C1" s="3015" t="s">
        <v>2336</v>
      </c>
      <c r="D1" s="3016"/>
      <c r="E1" s="1234" t="s">
        <v>2337</v>
      </c>
    </row>
    <row customHeight="1" ht="11.25">
      <c r="A2" s="3017"/>
      <c r="B2" s="1163" t="s">
        <v>27</v>
      </c>
      <c r="C2" s="1151"/>
      <c r="D2" s="1162"/>
      <c r="E2" s="1234"/>
    </row>
    <row customHeight="1" ht="11.25">
      <c r="A3" s="3018"/>
      <c r="B3" s="3019" t="s">
        <v>33</v>
      </c>
      <c r="C3" s="1151"/>
      <c r="D3" s="1162"/>
      <c r="E3" s="1234"/>
    </row>
    <row customHeight="1" ht="11.25">
      <c r="A4" s="3020"/>
      <c r="B4" s="1164" t="s">
        <v>1779</v>
      </c>
      <c r="C4" s="1151"/>
      <c r="D4" s="1162"/>
      <c r="E4" s="1234"/>
    </row>
    <row customHeight="1" ht="11.25">
      <c r="A5" s="3021"/>
      <c r="B5" s="1164" t="s">
        <v>1774</v>
      </c>
      <c r="C5" s="3022" t="s">
        <v>2101</v>
      </c>
      <c r="D5" s="3023" t="s">
        <v>2338</v>
      </c>
      <c r="E5" s="1234"/>
    </row>
    <row s="20271" customFormat="1" customHeight="1" ht="11.25">
      <c r="A6" s="3024"/>
      <c r="B6" s="1164" t="s">
        <v>1782</v>
      </c>
      <c r="C6" s="1151"/>
      <c r="D6" s="1162"/>
      <c r="E6" s="1234"/>
    </row>
    <row customHeight="1" ht="11.25">
      <c r="A7" s="3025"/>
      <c r="B7" s="1164" t="s">
        <v>1788</v>
      </c>
      <c r="C7" s="1151"/>
      <c r="D7" s="1162"/>
      <c r="E7" s="1234"/>
    </row>
    <row customHeight="1" ht="11.25">
      <c r="A8" s="1154"/>
      <c r="B8" s="1164" t="s">
        <v>1784</v>
      </c>
      <c r="C8" s="1151"/>
      <c r="D8" s="1162"/>
      <c r="E8" s="123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B5C4-B75D-16DC-854C-84234F666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DCFB2-7B04-2399-7C1D-7740C0EEE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F07EC-9A53-5CE1-5958-BA27172FFD16}"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20271" width="9.140625"/>
    <col min="3" max="3" style="20271" width="20.7109375" customWidth="1"/>
    <col min="4" max="4" style="20271" width="25.140625" customWidth="1"/>
    <col min="5" max="9" style="20271" width="9.140625"/>
  </cols>
  <sheetData>
    <row customHeight="1" ht="11.25">
      <c r="A1" s="466" t="s">
        <v>2339</v>
      </c>
      <c r="B1" s="466" t="s">
        <v>2340</v>
      </c>
      <c r="C1" s="466" t="s">
        <v>2341</v>
      </c>
      <c r="D1" s="466" t="s">
        <v>2342</v>
      </c>
      <c r="E1" s="466" t="s">
        <v>2343</v>
      </c>
      <c r="F1" s="466" t="s">
        <v>2344</v>
      </c>
      <c r="G1" s="466" t="s">
        <v>2345</v>
      </c>
      <c r="H1" s="466" t="s">
        <v>2346</v>
      </c>
      <c r="I1" s="466" t="s">
        <v>2347</v>
      </c>
    </row>
    <row customHeight="1" ht="11.25">
      <c r="A2" s="4885" t="s">
        <v>2348</v>
      </c>
      <c r="B2" s="4885" t="s">
        <v>16</v>
      </c>
      <c r="C2" s="4885" t="s">
        <v>2349</v>
      </c>
      <c r="D2" s="4885" t="s">
        <v>2350</v>
      </c>
      <c r="E2" s="4885" t="s">
        <v>2351</v>
      </c>
      <c r="F2" s="4885" t="s">
        <v>2352</v>
      </c>
      <c r="G2" s="4885" t="s">
        <v>22</v>
      </c>
      <c r="H2" s="4885" t="s">
        <v>22</v>
      </c>
      <c r="I2" s="4885" t="s">
        <v>803</v>
      </c>
    </row>
    <row customHeight="1" ht="11.25">
      <c r="A3" s="4885" t="s">
        <v>2348</v>
      </c>
      <c r="B3" s="4885" t="s">
        <v>16</v>
      </c>
      <c r="C3" s="4885" t="s">
        <v>2353</v>
      </c>
      <c r="D3" s="4885" t="s">
        <v>2354</v>
      </c>
      <c r="E3" s="4885" t="s">
        <v>2355</v>
      </c>
      <c r="F3" s="4885" t="s">
        <v>2356</v>
      </c>
      <c r="G3" s="4885" t="s">
        <v>22</v>
      </c>
      <c r="H3" s="4885" t="s">
        <v>22</v>
      </c>
      <c r="I3" s="4885" t="s">
        <v>803</v>
      </c>
    </row>
    <row customHeight="1" ht="11.25">
      <c r="A4" s="4885" t="s">
        <v>2348</v>
      </c>
      <c r="B4" s="4885" t="s">
        <v>16</v>
      </c>
      <c r="C4" s="4885" t="s">
        <v>2357</v>
      </c>
      <c r="D4" s="4885" t="s">
        <v>2358</v>
      </c>
      <c r="E4" s="4885" t="s">
        <v>2359</v>
      </c>
      <c r="F4" s="4885" t="s">
        <v>2360</v>
      </c>
      <c r="G4" s="4885" t="s">
        <v>22</v>
      </c>
      <c r="H4" s="4885" t="s">
        <v>22</v>
      </c>
      <c r="I4" s="4885" t="s">
        <v>803</v>
      </c>
    </row>
    <row customHeight="1" ht="11.25">
      <c r="A5" s="4885" t="s">
        <v>2348</v>
      </c>
      <c r="B5" s="4885" t="s">
        <v>16</v>
      </c>
      <c r="C5" s="4885" t="s">
        <v>13</v>
      </c>
      <c r="D5" s="4885" t="s">
        <v>45</v>
      </c>
      <c r="E5" s="4885" t="s">
        <v>48</v>
      </c>
      <c r="F5" s="4885" t="s">
        <v>50</v>
      </c>
      <c r="G5" s="4885" t="s">
        <v>22</v>
      </c>
      <c r="H5" s="4885" t="s">
        <v>22</v>
      </c>
      <c r="I5" s="4885" t="s">
        <v>803</v>
      </c>
    </row>
    <row customHeight="1" ht="11.25">
      <c r="A6" s="4885" t="s">
        <v>2348</v>
      </c>
      <c r="B6" s="4885" t="s">
        <v>16</v>
      </c>
      <c r="C6" s="4885" t="s">
        <v>2361</v>
      </c>
      <c r="D6" s="4885" t="s">
        <v>45</v>
      </c>
      <c r="E6" s="4885" t="s">
        <v>48</v>
      </c>
      <c r="F6" s="4885" t="s">
        <v>2362</v>
      </c>
      <c r="G6" s="4885" t="s">
        <v>2363</v>
      </c>
      <c r="H6" s="4885" t="s">
        <v>22</v>
      </c>
      <c r="I6" s="4885" t="s">
        <v>803</v>
      </c>
    </row>
    <row customHeight="1" ht="11.25">
      <c r="A7" s="4885" t="s">
        <v>2348</v>
      </c>
      <c r="B7" s="4885" t="s">
        <v>16</v>
      </c>
      <c r="C7" s="4885" t="s">
        <v>2364</v>
      </c>
      <c r="D7" s="4885" t="s">
        <v>2365</v>
      </c>
      <c r="E7" s="4885" t="s">
        <v>48</v>
      </c>
      <c r="F7" s="4885" t="s">
        <v>2366</v>
      </c>
      <c r="G7" s="4885" t="s">
        <v>22</v>
      </c>
      <c r="H7" s="4885" t="s">
        <v>22</v>
      </c>
      <c r="I7" s="4885" t="s">
        <v>803</v>
      </c>
    </row>
    <row customHeight="1" ht="11.25">
      <c r="A8" s="4885" t="s">
        <v>2348</v>
      </c>
      <c r="B8" s="4885" t="s">
        <v>16</v>
      </c>
      <c r="C8" s="4885" t="s">
        <v>2367</v>
      </c>
      <c r="D8" s="4885" t="s">
        <v>2368</v>
      </c>
      <c r="E8" s="4885" t="s">
        <v>48</v>
      </c>
      <c r="F8" s="4885" t="s">
        <v>2369</v>
      </c>
      <c r="G8" s="4885" t="s">
        <v>22</v>
      </c>
      <c r="H8" s="4885" t="s">
        <v>22</v>
      </c>
      <c r="I8" s="4885" t="s">
        <v>803</v>
      </c>
    </row>
    <row customHeight="1" ht="11.25">
      <c r="A9" s="4885" t="s">
        <v>2348</v>
      </c>
      <c r="B9" s="4885" t="s">
        <v>16</v>
      </c>
      <c r="C9" s="4885" t="s">
        <v>2370</v>
      </c>
      <c r="D9" s="4885" t="s">
        <v>2371</v>
      </c>
      <c r="E9" s="4885" t="s">
        <v>48</v>
      </c>
      <c r="F9" s="4885" t="s">
        <v>2372</v>
      </c>
      <c r="G9" s="4885" t="s">
        <v>22</v>
      </c>
      <c r="H9" s="4885" t="s">
        <v>22</v>
      </c>
      <c r="I9" s="4885" t="s">
        <v>803</v>
      </c>
    </row>
    <row customHeight="1" ht="11.25">
      <c r="A10" s="4885" t="s">
        <v>2348</v>
      </c>
      <c r="B10" s="4885" t="s">
        <v>16</v>
      </c>
      <c r="C10" s="4885" t="s">
        <v>2373</v>
      </c>
      <c r="D10" s="4885" t="s">
        <v>2374</v>
      </c>
      <c r="E10" s="4885" t="s">
        <v>2375</v>
      </c>
      <c r="F10" s="4885" t="s">
        <v>2376</v>
      </c>
      <c r="G10" s="4885" t="s">
        <v>22</v>
      </c>
      <c r="H10" s="4885" t="s">
        <v>22</v>
      </c>
      <c r="I10" s="4885" t="s">
        <v>803</v>
      </c>
    </row>
    <row customHeight="1" ht="11.25">
      <c r="A11" s="4885" t="s">
        <v>2348</v>
      </c>
      <c r="B11" s="4885" t="s">
        <v>16</v>
      </c>
      <c r="C11" s="4885" t="s">
        <v>2377</v>
      </c>
      <c r="D11" s="4885" t="s">
        <v>2378</v>
      </c>
      <c r="E11" s="4885" t="s">
        <v>2379</v>
      </c>
      <c r="F11" s="4885" t="s">
        <v>2380</v>
      </c>
      <c r="G11" s="4885" t="s">
        <v>22</v>
      </c>
      <c r="H11" s="4885" t="s">
        <v>22</v>
      </c>
      <c r="I11" s="4885" t="s">
        <v>803</v>
      </c>
    </row>
    <row customHeight="1" ht="11.25">
      <c r="A12" s="4885" t="s">
        <v>2348</v>
      </c>
      <c r="B12" s="4885" t="s">
        <v>16</v>
      </c>
      <c r="C12" s="4885" t="s">
        <v>2381</v>
      </c>
      <c r="D12" s="4885" t="s">
        <v>2382</v>
      </c>
      <c r="E12" s="4885" t="s">
        <v>2383</v>
      </c>
      <c r="F12" s="4885" t="s">
        <v>2384</v>
      </c>
      <c r="G12" s="4885" t="s">
        <v>22</v>
      </c>
      <c r="H12" s="4885" t="s">
        <v>22</v>
      </c>
      <c r="I12" s="4885" t="s">
        <v>803</v>
      </c>
    </row>
    <row customHeight="1" ht="11.25">
      <c r="A13" s="4885" t="s">
        <v>2348</v>
      </c>
      <c r="B13" s="4885" t="s">
        <v>16</v>
      </c>
      <c r="C13" s="4885" t="s">
        <v>2385</v>
      </c>
      <c r="D13" s="4885" t="s">
        <v>2386</v>
      </c>
      <c r="E13" s="4885" t="s">
        <v>2387</v>
      </c>
      <c r="F13" s="4885" t="s">
        <v>2388</v>
      </c>
      <c r="G13" s="4885" t="s">
        <v>22</v>
      </c>
      <c r="H13" s="4885" t="s">
        <v>22</v>
      </c>
      <c r="I13" s="4885" t="s">
        <v>803</v>
      </c>
    </row>
    <row customHeight="1" ht="11.25">
      <c r="A14" s="4885" t="s">
        <v>2348</v>
      </c>
      <c r="B14" s="4885" t="s">
        <v>16</v>
      </c>
      <c r="C14" s="4885" t="s">
        <v>2389</v>
      </c>
      <c r="D14" s="4885" t="s">
        <v>2390</v>
      </c>
      <c r="E14" s="4885" t="s">
        <v>2391</v>
      </c>
      <c r="F14" s="4885" t="s">
        <v>2356</v>
      </c>
      <c r="G14" s="4885" t="s">
        <v>22</v>
      </c>
      <c r="H14" s="4885" t="s">
        <v>22</v>
      </c>
      <c r="I14" s="4885" t="s">
        <v>803</v>
      </c>
    </row>
    <row customHeight="1" ht="11.25">
      <c r="A15" s="4885" t="s">
        <v>2348</v>
      </c>
      <c r="B15" s="4885" t="s">
        <v>16</v>
      </c>
      <c r="C15" s="4885" t="s">
        <v>2392</v>
      </c>
      <c r="D15" s="4885" t="s">
        <v>2393</v>
      </c>
      <c r="E15" s="4885" t="s">
        <v>2394</v>
      </c>
      <c r="F15" s="4885" t="s">
        <v>2395</v>
      </c>
      <c r="G15" s="4885" t="s">
        <v>22</v>
      </c>
      <c r="H15" s="4885" t="s">
        <v>22</v>
      </c>
      <c r="I15" s="4885" t="s">
        <v>803</v>
      </c>
    </row>
    <row customHeight="1" ht="11.25">
      <c r="A16" s="4885" t="s">
        <v>2348</v>
      </c>
      <c r="B16" s="4885" t="s">
        <v>16</v>
      </c>
      <c r="C16" s="4885" t="s">
        <v>2396</v>
      </c>
      <c r="D16" s="4885" t="s">
        <v>2397</v>
      </c>
      <c r="E16" s="4885" t="s">
        <v>2398</v>
      </c>
      <c r="F16" s="4885" t="s">
        <v>2399</v>
      </c>
      <c r="G16" s="4885" t="s">
        <v>2400</v>
      </c>
      <c r="H16" s="4885" t="s">
        <v>22</v>
      </c>
      <c r="I16" s="4885" t="s">
        <v>803</v>
      </c>
    </row>
    <row customHeight="1" ht="11.25">
      <c r="A17" s="4885" t="s">
        <v>2348</v>
      </c>
      <c r="B17" s="4885" t="s">
        <v>16</v>
      </c>
      <c r="C17" s="4885" t="s">
        <v>2401</v>
      </c>
      <c r="D17" s="4885" t="s">
        <v>2402</v>
      </c>
      <c r="E17" s="4885" t="s">
        <v>2403</v>
      </c>
      <c r="F17" s="4885" t="s">
        <v>2404</v>
      </c>
      <c r="G17" s="4885" t="s">
        <v>22</v>
      </c>
      <c r="H17" s="4885" t="s">
        <v>22</v>
      </c>
      <c r="I17" s="4885" t="s">
        <v>803</v>
      </c>
    </row>
    <row customHeight="1" ht="11.25">
      <c r="A18" s="4885" t="s">
        <v>2348</v>
      </c>
      <c r="B18" s="4885" t="s">
        <v>16</v>
      </c>
      <c r="C18" s="4885" t="s">
        <v>2405</v>
      </c>
      <c r="D18" s="4885" t="s">
        <v>2406</v>
      </c>
      <c r="E18" s="4885" t="s">
        <v>2407</v>
      </c>
      <c r="F18" s="4885" t="s">
        <v>2356</v>
      </c>
      <c r="G18" s="4885" t="s">
        <v>22</v>
      </c>
      <c r="H18" s="4885" t="s">
        <v>22</v>
      </c>
      <c r="I18" s="4885" t="s">
        <v>803</v>
      </c>
    </row>
    <row customHeight="1" ht="11.25">
      <c r="A19" s="4885" t="s">
        <v>2348</v>
      </c>
      <c r="B19" s="4885" t="s">
        <v>16</v>
      </c>
      <c r="C19" s="4885" t="s">
        <v>2408</v>
      </c>
      <c r="D19" s="4885" t="s">
        <v>2409</v>
      </c>
      <c r="E19" s="4885" t="s">
        <v>2410</v>
      </c>
      <c r="F19" s="4885" t="s">
        <v>2356</v>
      </c>
      <c r="G19" s="4885" t="s">
        <v>22</v>
      </c>
      <c r="H19" s="4885" t="s">
        <v>22</v>
      </c>
      <c r="I19" s="4885" t="s">
        <v>803</v>
      </c>
    </row>
    <row customHeight="1" ht="11.25">
      <c r="A20" s="4885" t="s">
        <v>2348</v>
      </c>
      <c r="B20" s="4885" t="s">
        <v>16</v>
      </c>
      <c r="C20" s="4885" t="s">
        <v>2411</v>
      </c>
      <c r="D20" s="4885" t="s">
        <v>2412</v>
      </c>
      <c r="E20" s="4885" t="s">
        <v>2413</v>
      </c>
      <c r="F20" s="4885" t="s">
        <v>2380</v>
      </c>
      <c r="G20" s="4885" t="s">
        <v>22</v>
      </c>
      <c r="H20" s="4885" t="s">
        <v>22</v>
      </c>
      <c r="I20" s="4885" t="s">
        <v>803</v>
      </c>
    </row>
    <row customHeight="1" ht="11.25">
      <c r="A21" s="4885" t="s">
        <v>2348</v>
      </c>
      <c r="B21" s="4885" t="s">
        <v>16</v>
      </c>
      <c r="C21" s="4885" t="s">
        <v>2414</v>
      </c>
      <c r="D21" s="4885" t="s">
        <v>2415</v>
      </c>
      <c r="E21" s="4885" t="s">
        <v>2416</v>
      </c>
      <c r="F21" s="4885" t="s">
        <v>2384</v>
      </c>
      <c r="G21" s="4885" t="s">
        <v>22</v>
      </c>
      <c r="H21" s="4885" t="s">
        <v>22</v>
      </c>
      <c r="I21" s="4885" t="s">
        <v>803</v>
      </c>
    </row>
    <row customHeight="1" ht="11.25">
      <c r="A22" s="4885" t="s">
        <v>2348</v>
      </c>
      <c r="B22" s="4885" t="s">
        <v>16</v>
      </c>
      <c r="C22" s="4885" t="s">
        <v>2417</v>
      </c>
      <c r="D22" s="4885" t="s">
        <v>2418</v>
      </c>
      <c r="E22" s="4885" t="s">
        <v>2413</v>
      </c>
      <c r="F22" s="4885" t="s">
        <v>2419</v>
      </c>
      <c r="G22" s="4885" t="s">
        <v>22</v>
      </c>
      <c r="H22" s="4885" t="s">
        <v>22</v>
      </c>
      <c r="I22" s="4885" t="s">
        <v>803</v>
      </c>
    </row>
    <row customHeight="1" ht="11.25">
      <c r="A23" s="4885" t="s">
        <v>2348</v>
      </c>
      <c r="B23" s="4885" t="s">
        <v>16</v>
      </c>
      <c r="C23" s="4885" t="s">
        <v>2420</v>
      </c>
      <c r="D23" s="4885" t="s">
        <v>2421</v>
      </c>
      <c r="E23" s="4885" t="s">
        <v>2422</v>
      </c>
      <c r="F23" s="4885" t="s">
        <v>570</v>
      </c>
      <c r="G23" s="4885" t="s">
        <v>22</v>
      </c>
      <c r="H23" s="4885" t="s">
        <v>22</v>
      </c>
      <c r="I23" s="4885" t="s">
        <v>803</v>
      </c>
    </row>
    <row customHeight="1" ht="11.25">
      <c r="A24" s="4885" t="s">
        <v>2348</v>
      </c>
      <c r="B24" s="4885" t="s">
        <v>16</v>
      </c>
      <c r="C24" s="4885" t="s">
        <v>2423</v>
      </c>
      <c r="D24" s="4885" t="s">
        <v>2424</v>
      </c>
      <c r="E24" s="4885" t="s">
        <v>2425</v>
      </c>
      <c r="F24" s="4885" t="s">
        <v>570</v>
      </c>
      <c r="G24" s="4885" t="s">
        <v>22</v>
      </c>
      <c r="H24" s="4885" t="s">
        <v>22</v>
      </c>
      <c r="I24" s="4885" t="s">
        <v>803</v>
      </c>
    </row>
    <row customHeight="1" ht="11.25">
      <c r="A25" s="4885" t="s">
        <v>2348</v>
      </c>
      <c r="B25" s="4885" t="s">
        <v>16</v>
      </c>
      <c r="C25" s="4885" t="s">
        <v>2426</v>
      </c>
      <c r="D25" s="4885" t="s">
        <v>2427</v>
      </c>
      <c r="E25" s="4885" t="s">
        <v>2428</v>
      </c>
      <c r="F25" s="4885" t="s">
        <v>570</v>
      </c>
      <c r="G25" s="4885" t="s">
        <v>22</v>
      </c>
      <c r="H25" s="4885" t="s">
        <v>22</v>
      </c>
      <c r="I25" s="4885" t="s">
        <v>803</v>
      </c>
    </row>
    <row customHeight="1" ht="11.25">
      <c r="A26" s="4885" t="s">
        <v>2348</v>
      </c>
      <c r="B26" s="4885" t="s">
        <v>16</v>
      </c>
      <c r="C26" s="4885" t="s">
        <v>2429</v>
      </c>
      <c r="D26" s="4885" t="s">
        <v>2430</v>
      </c>
      <c r="E26" s="4885" t="s">
        <v>2431</v>
      </c>
      <c r="F26" s="4885" t="s">
        <v>2432</v>
      </c>
      <c r="G26" s="4885" t="s">
        <v>22</v>
      </c>
      <c r="H26" s="4885" t="s">
        <v>22</v>
      </c>
      <c r="I26" s="4885" t="s">
        <v>803</v>
      </c>
    </row>
    <row customHeight="1" ht="11.25">
      <c r="A27" s="4885" t="s">
        <v>2348</v>
      </c>
      <c r="B27" s="4885" t="s">
        <v>16</v>
      </c>
      <c r="C27" s="4885" t="s">
        <v>2433</v>
      </c>
      <c r="D27" s="4885" t="s">
        <v>2434</v>
      </c>
      <c r="E27" s="4885" t="s">
        <v>2435</v>
      </c>
      <c r="F27" s="4885" t="s">
        <v>2384</v>
      </c>
      <c r="G27" s="4885" t="s">
        <v>22</v>
      </c>
      <c r="H27" s="4885" t="s">
        <v>22</v>
      </c>
      <c r="I27" s="4885" t="s">
        <v>803</v>
      </c>
    </row>
    <row customHeight="1" ht="11.25">
      <c r="A28" s="4885" t="s">
        <v>2348</v>
      </c>
      <c r="B28" s="4885" t="s">
        <v>16</v>
      </c>
      <c r="C28" s="4885" t="s">
        <v>2436</v>
      </c>
      <c r="D28" s="4885" t="s">
        <v>2437</v>
      </c>
      <c r="E28" s="4885" t="s">
        <v>2438</v>
      </c>
      <c r="F28" s="4885" t="s">
        <v>2439</v>
      </c>
      <c r="G28" s="4885" t="s">
        <v>22</v>
      </c>
      <c r="H28" s="4885" t="s">
        <v>22</v>
      </c>
      <c r="I28" s="4885" t="s">
        <v>803</v>
      </c>
    </row>
    <row customHeight="1" ht="11.25">
      <c r="A29" s="4885" t="s">
        <v>2348</v>
      </c>
      <c r="B29" s="4885" t="s">
        <v>16</v>
      </c>
      <c r="C29" s="4885" t="s">
        <v>2440</v>
      </c>
      <c r="D29" s="4885" t="s">
        <v>2441</v>
      </c>
      <c r="E29" s="4885" t="s">
        <v>2442</v>
      </c>
      <c r="F29" s="4885" t="s">
        <v>2443</v>
      </c>
      <c r="G29" s="4885" t="s">
        <v>22</v>
      </c>
      <c r="H29" s="4885" t="s">
        <v>22</v>
      </c>
      <c r="I29" s="4885" t="s">
        <v>803</v>
      </c>
    </row>
    <row customHeight="1" ht="11.25">
      <c r="A30" s="4885" t="s">
        <v>2348</v>
      </c>
      <c r="B30" s="4885" t="s">
        <v>16</v>
      </c>
      <c r="C30" s="4885" t="s">
        <v>2444</v>
      </c>
      <c r="D30" s="4885" t="s">
        <v>2445</v>
      </c>
      <c r="E30" s="4885" t="s">
        <v>2446</v>
      </c>
      <c r="F30" s="4885" t="s">
        <v>2380</v>
      </c>
      <c r="G30" s="4885" t="s">
        <v>22</v>
      </c>
      <c r="H30" s="4885" t="s">
        <v>22</v>
      </c>
      <c r="I30" s="4885" t="s">
        <v>803</v>
      </c>
    </row>
    <row customHeight="1" ht="11.25">
      <c r="A31" s="4885" t="s">
        <v>2348</v>
      </c>
      <c r="B31" s="4885" t="s">
        <v>16</v>
      </c>
      <c r="C31" s="4885" t="s">
        <v>2447</v>
      </c>
      <c r="D31" s="4885" t="s">
        <v>2448</v>
      </c>
      <c r="E31" s="4885" t="s">
        <v>2449</v>
      </c>
      <c r="F31" s="4885" t="s">
        <v>2450</v>
      </c>
      <c r="G31" s="4885" t="s">
        <v>22</v>
      </c>
      <c r="H31" s="4885" t="s">
        <v>22</v>
      </c>
      <c r="I31" s="4885" t="s">
        <v>803</v>
      </c>
    </row>
    <row customHeight="1" ht="11.25">
      <c r="A32" s="4885" t="s">
        <v>2348</v>
      </c>
      <c r="B32" s="4885" t="s">
        <v>16</v>
      </c>
      <c r="C32" s="4885" t="s">
        <v>2451</v>
      </c>
      <c r="D32" s="4885" t="s">
        <v>2452</v>
      </c>
      <c r="E32" s="4885" t="s">
        <v>2453</v>
      </c>
      <c r="F32" s="4885" t="s">
        <v>2454</v>
      </c>
      <c r="G32" s="4885" t="s">
        <v>22</v>
      </c>
      <c r="H32" s="4885" t="s">
        <v>22</v>
      </c>
      <c r="I32" s="4885" t="s">
        <v>803</v>
      </c>
    </row>
    <row customHeight="1" ht="11.25">
      <c r="A33" s="4885" t="s">
        <v>2348</v>
      </c>
      <c r="B33" s="4885" t="s">
        <v>16</v>
      </c>
      <c r="C33" s="4885" t="s">
        <v>2455</v>
      </c>
      <c r="D33" s="4885" t="s">
        <v>2456</v>
      </c>
      <c r="E33" s="4885" t="s">
        <v>2457</v>
      </c>
      <c r="F33" s="4885" t="s">
        <v>2404</v>
      </c>
      <c r="G33" s="4885" t="s">
        <v>22</v>
      </c>
      <c r="H33" s="4885" t="s">
        <v>22</v>
      </c>
      <c r="I33" s="4885" t="s">
        <v>803</v>
      </c>
    </row>
    <row customHeight="1" ht="11.25">
      <c r="A34" s="4885" t="s">
        <v>2348</v>
      </c>
      <c r="B34" s="4885" t="s">
        <v>16</v>
      </c>
      <c r="C34" s="4885" t="s">
        <v>2458</v>
      </c>
      <c r="D34" s="4885" t="s">
        <v>2459</v>
      </c>
      <c r="E34" s="4885" t="s">
        <v>2460</v>
      </c>
      <c r="F34" s="4885" t="s">
        <v>2443</v>
      </c>
      <c r="G34" s="4885" t="s">
        <v>22</v>
      </c>
      <c r="H34" s="4885" t="s">
        <v>22</v>
      </c>
      <c r="I34" s="4885" t="s">
        <v>803</v>
      </c>
    </row>
    <row customHeight="1" ht="11.25">
      <c r="A35" s="4885" t="s">
        <v>2348</v>
      </c>
      <c r="B35" s="4885" t="s">
        <v>16</v>
      </c>
      <c r="C35" s="4885" t="s">
        <v>2461</v>
      </c>
      <c r="D35" s="4885" t="s">
        <v>2462</v>
      </c>
      <c r="E35" s="4885" t="s">
        <v>2463</v>
      </c>
      <c r="F35" s="4885" t="s">
        <v>2380</v>
      </c>
      <c r="G35" s="4885" t="s">
        <v>22</v>
      </c>
      <c r="H35" s="4885" t="s">
        <v>22</v>
      </c>
      <c r="I35" s="4885" t="s">
        <v>803</v>
      </c>
    </row>
    <row customHeight="1" ht="11.25">
      <c r="A36" s="4885" t="s">
        <v>2348</v>
      </c>
      <c r="B36" s="4885" t="s">
        <v>16</v>
      </c>
      <c r="C36" s="4885" t="s">
        <v>2464</v>
      </c>
      <c r="D36" s="4885" t="s">
        <v>2465</v>
      </c>
      <c r="E36" s="4885" t="s">
        <v>2466</v>
      </c>
      <c r="F36" s="4885" t="s">
        <v>2467</v>
      </c>
      <c r="G36" s="4885" t="s">
        <v>22</v>
      </c>
      <c r="H36" s="4885" t="s">
        <v>22</v>
      </c>
      <c r="I36" s="4885" t="s">
        <v>803</v>
      </c>
    </row>
    <row customHeight="1" ht="11.25">
      <c r="A37" s="4885" t="s">
        <v>2348</v>
      </c>
      <c r="B37" s="4885" t="s">
        <v>16</v>
      </c>
      <c r="C37" s="4885" t="s">
        <v>2468</v>
      </c>
      <c r="D37" s="4885" t="s">
        <v>2469</v>
      </c>
      <c r="E37" s="4885" t="s">
        <v>2470</v>
      </c>
      <c r="F37" s="4885" t="s">
        <v>2467</v>
      </c>
      <c r="G37" s="4885" t="s">
        <v>22</v>
      </c>
      <c r="H37" s="4885" t="s">
        <v>22</v>
      </c>
      <c r="I37" s="4885" t="s">
        <v>803</v>
      </c>
    </row>
    <row customHeight="1" ht="11.25">
      <c r="A38" s="4885" t="s">
        <v>2348</v>
      </c>
      <c r="B38" s="4885" t="s">
        <v>16</v>
      </c>
      <c r="C38" s="4885" t="s">
        <v>2471</v>
      </c>
      <c r="D38" s="4885" t="s">
        <v>2472</v>
      </c>
      <c r="E38" s="4885" t="s">
        <v>2473</v>
      </c>
      <c r="F38" s="4885" t="s">
        <v>2474</v>
      </c>
      <c r="G38" s="4885" t="s">
        <v>22</v>
      </c>
      <c r="H38" s="4885" t="s">
        <v>22</v>
      </c>
      <c r="I38" s="4885" t="s">
        <v>803</v>
      </c>
    </row>
    <row customHeight="1" ht="11.25">
      <c r="A39" s="4885" t="s">
        <v>2348</v>
      </c>
      <c r="B39" s="4885" t="s">
        <v>16</v>
      </c>
      <c r="C39" s="4885" t="s">
        <v>2475</v>
      </c>
      <c r="D39" s="4885" t="s">
        <v>2476</v>
      </c>
      <c r="E39" s="4885" t="s">
        <v>2477</v>
      </c>
      <c r="F39" s="4885" t="s">
        <v>2404</v>
      </c>
      <c r="G39" s="4885" t="s">
        <v>2478</v>
      </c>
      <c r="H39" s="4885" t="s">
        <v>22</v>
      </c>
      <c r="I39" s="4885" t="s">
        <v>803</v>
      </c>
    </row>
    <row customHeight="1" ht="11.25">
      <c r="A40" s="4885" t="s">
        <v>2348</v>
      </c>
      <c r="B40" s="4885" t="s">
        <v>16</v>
      </c>
      <c r="C40" s="4885" t="s">
        <v>2479</v>
      </c>
      <c r="D40" s="4885" t="s">
        <v>2480</v>
      </c>
      <c r="E40" s="4885" t="s">
        <v>2481</v>
      </c>
      <c r="F40" s="4885" t="s">
        <v>2482</v>
      </c>
      <c r="G40" s="4885" t="s">
        <v>22</v>
      </c>
      <c r="H40" s="4885" t="s">
        <v>22</v>
      </c>
      <c r="I40" s="4885" t="s">
        <v>803</v>
      </c>
    </row>
    <row customHeight="1" ht="11.25">
      <c r="A41" s="4885" t="s">
        <v>2348</v>
      </c>
      <c r="B41" s="4885" t="s">
        <v>16</v>
      </c>
      <c r="C41" s="4885" t="s">
        <v>2483</v>
      </c>
      <c r="D41" s="4885" t="s">
        <v>2484</v>
      </c>
      <c r="E41" s="4885" t="s">
        <v>2485</v>
      </c>
      <c r="F41" s="4885" t="s">
        <v>2486</v>
      </c>
      <c r="G41" s="4885" t="s">
        <v>22</v>
      </c>
      <c r="H41" s="4885" t="s">
        <v>22</v>
      </c>
      <c r="I41" s="4885" t="s">
        <v>803</v>
      </c>
    </row>
    <row customHeight="1" ht="11.25">
      <c r="A42" s="4885" t="s">
        <v>2348</v>
      </c>
      <c r="B42" s="4885" t="s">
        <v>16</v>
      </c>
      <c r="C42" s="4885" t="s">
        <v>2487</v>
      </c>
      <c r="D42" s="4885" t="s">
        <v>2488</v>
      </c>
      <c r="E42" s="4885" t="s">
        <v>2489</v>
      </c>
      <c r="F42" s="4885" t="s">
        <v>2486</v>
      </c>
      <c r="G42" s="4885" t="s">
        <v>22</v>
      </c>
      <c r="H42" s="4885" t="s">
        <v>22</v>
      </c>
      <c r="I42" s="4885" t="s">
        <v>803</v>
      </c>
    </row>
    <row customHeight="1" ht="11.25">
      <c r="A43" s="4885" t="s">
        <v>2348</v>
      </c>
      <c r="B43" s="4885" t="s">
        <v>16</v>
      </c>
      <c r="C43" s="4885" t="s">
        <v>2490</v>
      </c>
      <c r="D43" s="4885" t="s">
        <v>2491</v>
      </c>
      <c r="E43" s="4885" t="s">
        <v>2492</v>
      </c>
      <c r="F43" s="4885" t="s">
        <v>2384</v>
      </c>
      <c r="G43" s="4885" t="s">
        <v>22</v>
      </c>
      <c r="H43" s="4885" t="s">
        <v>22</v>
      </c>
      <c r="I43" s="4885" t="s">
        <v>803</v>
      </c>
    </row>
    <row customHeight="1" ht="11.25">
      <c r="A44" s="4885" t="s">
        <v>2348</v>
      </c>
      <c r="B44" s="4885" t="s">
        <v>16</v>
      </c>
      <c r="C44" s="4885" t="s">
        <v>2493</v>
      </c>
      <c r="D44" s="4885" t="s">
        <v>2494</v>
      </c>
      <c r="E44" s="4885" t="s">
        <v>2495</v>
      </c>
      <c r="F44" s="4885" t="s">
        <v>2496</v>
      </c>
      <c r="G44" s="4885" t="s">
        <v>22</v>
      </c>
      <c r="H44" s="4885" t="s">
        <v>22</v>
      </c>
      <c r="I44" s="4885" t="s">
        <v>803</v>
      </c>
    </row>
    <row customHeight="1" ht="11.25">
      <c r="A45" s="4885" t="s">
        <v>2348</v>
      </c>
      <c r="B45" s="4885" t="s">
        <v>16</v>
      </c>
      <c r="C45" s="4885" t="s">
        <v>2497</v>
      </c>
      <c r="D45" s="4885" t="s">
        <v>2498</v>
      </c>
      <c r="E45" s="4885" t="s">
        <v>2499</v>
      </c>
      <c r="F45" s="4885" t="s">
        <v>2500</v>
      </c>
      <c r="G45" s="4885" t="s">
        <v>22</v>
      </c>
      <c r="H45" s="4885" t="s">
        <v>22</v>
      </c>
      <c r="I45" s="4885" t="s">
        <v>803</v>
      </c>
    </row>
    <row customHeight="1" ht="11.25">
      <c r="A46" s="4885" t="s">
        <v>2348</v>
      </c>
      <c r="B46" s="4885" t="s">
        <v>16</v>
      </c>
      <c r="C46" s="4885" t="s">
        <v>2501</v>
      </c>
      <c r="D46" s="4885" t="s">
        <v>2502</v>
      </c>
      <c r="E46" s="4885" t="s">
        <v>2503</v>
      </c>
      <c r="F46" s="4885" t="s">
        <v>2482</v>
      </c>
      <c r="G46" s="4885" t="s">
        <v>22</v>
      </c>
      <c r="H46" s="4885" t="s">
        <v>22</v>
      </c>
      <c r="I46" s="4885" t="s">
        <v>803</v>
      </c>
    </row>
    <row customHeight="1" ht="11.25">
      <c r="A47" s="4885" t="s">
        <v>2348</v>
      </c>
      <c r="B47" s="4885" t="s">
        <v>16</v>
      </c>
      <c r="C47" s="4885" t="s">
        <v>2504</v>
      </c>
      <c r="D47" s="4885" t="s">
        <v>2505</v>
      </c>
      <c r="E47" s="4885" t="s">
        <v>2506</v>
      </c>
      <c r="F47" s="4885" t="s">
        <v>2482</v>
      </c>
      <c r="G47" s="4885" t="s">
        <v>22</v>
      </c>
      <c r="H47" s="4885" t="s">
        <v>22</v>
      </c>
      <c r="I47" s="4885" t="s">
        <v>803</v>
      </c>
    </row>
    <row customHeight="1" ht="11.25">
      <c r="A48" s="4885" t="s">
        <v>2348</v>
      </c>
      <c r="B48" s="4885" t="s">
        <v>16</v>
      </c>
      <c r="C48" s="4885" t="s">
        <v>2507</v>
      </c>
      <c r="D48" s="4885" t="s">
        <v>2508</v>
      </c>
      <c r="E48" s="4885" t="s">
        <v>2509</v>
      </c>
      <c r="F48" s="4885" t="s">
        <v>2356</v>
      </c>
      <c r="G48" s="4885" t="s">
        <v>22</v>
      </c>
      <c r="H48" s="4885" t="s">
        <v>22</v>
      </c>
      <c r="I48" s="4885" t="s">
        <v>803</v>
      </c>
    </row>
    <row customHeight="1" ht="11.25">
      <c r="A49" s="4885" t="s">
        <v>2348</v>
      </c>
      <c r="B49" s="4885" t="s">
        <v>16</v>
      </c>
      <c r="C49" s="4885" t="s">
        <v>2510</v>
      </c>
      <c r="D49" s="4885" t="s">
        <v>2511</v>
      </c>
      <c r="E49" s="4885" t="s">
        <v>2512</v>
      </c>
      <c r="F49" s="4885" t="s">
        <v>2482</v>
      </c>
      <c r="G49" s="4885" t="s">
        <v>22</v>
      </c>
      <c r="H49" s="4885" t="s">
        <v>22</v>
      </c>
      <c r="I49" s="4885" t="s">
        <v>803</v>
      </c>
    </row>
    <row customHeight="1" ht="11.25">
      <c r="A50" s="4885" t="s">
        <v>2348</v>
      </c>
      <c r="B50" s="4885" t="s">
        <v>16</v>
      </c>
      <c r="C50" s="4885" t="s">
        <v>2513</v>
      </c>
      <c r="D50" s="4885" t="s">
        <v>2514</v>
      </c>
      <c r="E50" s="4885" t="s">
        <v>2515</v>
      </c>
      <c r="F50" s="4885" t="s">
        <v>2380</v>
      </c>
      <c r="G50" s="4885" t="s">
        <v>22</v>
      </c>
      <c r="H50" s="4885" t="s">
        <v>22</v>
      </c>
      <c r="I50" s="4885" t="s">
        <v>803</v>
      </c>
    </row>
    <row customHeight="1" ht="11.25">
      <c r="A51" s="4885" t="s">
        <v>2348</v>
      </c>
      <c r="B51" s="4885" t="s">
        <v>16</v>
      </c>
      <c r="C51" s="4885" t="s">
        <v>2516</v>
      </c>
      <c r="D51" s="4885" t="s">
        <v>2517</v>
      </c>
      <c r="E51" s="4885" t="s">
        <v>2518</v>
      </c>
      <c r="F51" s="4885" t="s">
        <v>2356</v>
      </c>
      <c r="G51" s="4885" t="s">
        <v>22</v>
      </c>
      <c r="H51" s="4885" t="s">
        <v>22</v>
      </c>
      <c r="I51" s="4885" t="s">
        <v>803</v>
      </c>
    </row>
    <row customHeight="1" ht="11.25">
      <c r="A52" s="4885" t="s">
        <v>2348</v>
      </c>
      <c r="B52" s="4885" t="s">
        <v>16</v>
      </c>
      <c r="C52" s="4885" t="s">
        <v>2519</v>
      </c>
      <c r="D52" s="4885" t="s">
        <v>2520</v>
      </c>
      <c r="E52" s="4885" t="s">
        <v>2521</v>
      </c>
      <c r="F52" s="4885" t="s">
        <v>2356</v>
      </c>
      <c r="G52" s="4885" t="s">
        <v>22</v>
      </c>
      <c r="H52" s="4885" t="s">
        <v>22</v>
      </c>
      <c r="I52" s="4885" t="s">
        <v>803</v>
      </c>
    </row>
    <row customHeight="1" ht="11.25">
      <c r="A53" s="4885" t="s">
        <v>2348</v>
      </c>
      <c r="B53" s="4885" t="s">
        <v>16</v>
      </c>
      <c r="C53" s="4885" t="s">
        <v>2522</v>
      </c>
      <c r="D53" s="4885" t="s">
        <v>2523</v>
      </c>
      <c r="E53" s="4885" t="s">
        <v>2524</v>
      </c>
      <c r="F53" s="4885" t="s">
        <v>2443</v>
      </c>
      <c r="G53" s="4885" t="s">
        <v>22</v>
      </c>
      <c r="H53" s="4885" t="s">
        <v>22</v>
      </c>
      <c r="I53" s="4885" t="s">
        <v>803</v>
      </c>
    </row>
    <row customHeight="1" ht="11.25">
      <c r="A54" s="4885" t="s">
        <v>2348</v>
      </c>
      <c r="B54" s="4885" t="s">
        <v>16</v>
      </c>
      <c r="C54" s="4885" t="s">
        <v>2525</v>
      </c>
      <c r="D54" s="4885" t="s">
        <v>2526</v>
      </c>
      <c r="E54" s="4885" t="s">
        <v>2527</v>
      </c>
      <c r="F54" s="4885" t="s">
        <v>2356</v>
      </c>
      <c r="G54" s="4885" t="s">
        <v>22</v>
      </c>
      <c r="H54" s="4885" t="s">
        <v>22</v>
      </c>
      <c r="I54" s="4885" t="s">
        <v>803</v>
      </c>
    </row>
    <row customHeight="1" ht="11.25">
      <c r="A55" s="4885" t="s">
        <v>2348</v>
      </c>
      <c r="B55" s="4885" t="s">
        <v>16</v>
      </c>
      <c r="C55" s="4885" t="s">
        <v>2528</v>
      </c>
      <c r="D55" s="4885" t="s">
        <v>2529</v>
      </c>
      <c r="E55" s="4885" t="s">
        <v>2530</v>
      </c>
      <c r="F55" s="4885" t="s">
        <v>2360</v>
      </c>
      <c r="G55" s="4885" t="s">
        <v>22</v>
      </c>
      <c r="H55" s="4885" t="s">
        <v>22</v>
      </c>
      <c r="I55" s="4885" t="s">
        <v>803</v>
      </c>
    </row>
    <row customHeight="1" ht="11.25">
      <c r="A56" s="4885" t="s">
        <v>2348</v>
      </c>
      <c r="B56" s="4885" t="s">
        <v>16</v>
      </c>
      <c r="C56" s="4885" t="s">
        <v>2531</v>
      </c>
      <c r="D56" s="4885" t="s">
        <v>2532</v>
      </c>
      <c r="E56" s="4885" t="s">
        <v>2533</v>
      </c>
      <c r="F56" s="4885" t="s">
        <v>2356</v>
      </c>
      <c r="G56" s="4885" t="s">
        <v>22</v>
      </c>
      <c r="H56" s="4885" t="s">
        <v>22</v>
      </c>
      <c r="I56" s="4885" t="s">
        <v>803</v>
      </c>
    </row>
    <row customHeight="1" ht="11.25">
      <c r="A57" s="4885" t="s">
        <v>2348</v>
      </c>
      <c r="B57" s="4885" t="s">
        <v>16</v>
      </c>
      <c r="C57" s="4885" t="s">
        <v>2534</v>
      </c>
      <c r="D57" s="4885" t="s">
        <v>2535</v>
      </c>
      <c r="E57" s="4885" t="s">
        <v>2536</v>
      </c>
      <c r="F57" s="4885" t="s">
        <v>2356</v>
      </c>
      <c r="G57" s="4885" t="s">
        <v>22</v>
      </c>
      <c r="H57" s="4885" t="s">
        <v>22</v>
      </c>
      <c r="I57" s="4885" t="s">
        <v>803</v>
      </c>
    </row>
    <row customHeight="1" ht="11.25">
      <c r="A58" s="4885" t="s">
        <v>2348</v>
      </c>
      <c r="B58" s="4885" t="s">
        <v>16</v>
      </c>
      <c r="C58" s="4885" t="s">
        <v>2537</v>
      </c>
      <c r="D58" s="4885" t="s">
        <v>2538</v>
      </c>
      <c r="E58" s="4885" t="s">
        <v>2539</v>
      </c>
      <c r="F58" s="4885" t="s">
        <v>2356</v>
      </c>
      <c r="G58" s="4885" t="s">
        <v>22</v>
      </c>
      <c r="H58" s="4885" t="s">
        <v>22</v>
      </c>
      <c r="I58" s="4885" t="s">
        <v>803</v>
      </c>
    </row>
    <row customHeight="1" ht="11.25">
      <c r="A59" s="4885" t="s">
        <v>2348</v>
      </c>
      <c r="B59" s="4885" t="s">
        <v>16</v>
      </c>
      <c r="C59" s="4885" t="s">
        <v>2540</v>
      </c>
      <c r="D59" s="4885" t="s">
        <v>2541</v>
      </c>
      <c r="E59" s="4885" t="s">
        <v>2542</v>
      </c>
      <c r="F59" s="4885" t="s">
        <v>2356</v>
      </c>
      <c r="G59" s="4885" t="s">
        <v>22</v>
      </c>
      <c r="H59" s="4885" t="s">
        <v>22</v>
      </c>
      <c r="I59" s="4885" t="s">
        <v>803</v>
      </c>
    </row>
    <row customHeight="1" ht="11.25">
      <c r="A60" s="4885" t="s">
        <v>2348</v>
      </c>
      <c r="B60" s="4885" t="s">
        <v>16</v>
      </c>
      <c r="C60" s="4885" t="s">
        <v>2543</v>
      </c>
      <c r="D60" s="4885" t="s">
        <v>2544</v>
      </c>
      <c r="E60" s="4885" t="s">
        <v>2545</v>
      </c>
      <c r="F60" s="4885" t="s">
        <v>2356</v>
      </c>
      <c r="G60" s="4885" t="s">
        <v>22</v>
      </c>
      <c r="H60" s="4885" t="s">
        <v>22</v>
      </c>
      <c r="I60" s="4885" t="s">
        <v>803</v>
      </c>
    </row>
    <row customHeight="1" ht="11.25">
      <c r="A61" s="4885" t="s">
        <v>2348</v>
      </c>
      <c r="B61" s="4885" t="s">
        <v>16</v>
      </c>
      <c r="C61" s="4885" t="s">
        <v>2546</v>
      </c>
      <c r="D61" s="4885" t="s">
        <v>2547</v>
      </c>
      <c r="E61" s="4885" t="s">
        <v>2548</v>
      </c>
      <c r="F61" s="4885" t="s">
        <v>2443</v>
      </c>
      <c r="G61" s="4885" t="s">
        <v>22</v>
      </c>
      <c r="H61" s="4885" t="s">
        <v>22</v>
      </c>
      <c r="I61" s="4885" t="s">
        <v>803</v>
      </c>
    </row>
    <row customHeight="1" ht="11.25">
      <c r="A62" s="4885" t="s">
        <v>2348</v>
      </c>
      <c r="B62" s="4885" t="s">
        <v>16</v>
      </c>
      <c r="C62" s="4885" t="s">
        <v>2549</v>
      </c>
      <c r="D62" s="4885" t="s">
        <v>2550</v>
      </c>
      <c r="E62" s="4885" t="s">
        <v>2551</v>
      </c>
      <c r="F62" s="4885" t="s">
        <v>2552</v>
      </c>
      <c r="G62" s="4885" t="s">
        <v>22</v>
      </c>
      <c r="H62" s="4885" t="s">
        <v>22</v>
      </c>
      <c r="I62" s="4885" t="s">
        <v>803</v>
      </c>
    </row>
    <row customHeight="1" ht="11.25">
      <c r="A63" s="4885" t="s">
        <v>2348</v>
      </c>
      <c r="B63" s="4885" t="s">
        <v>16</v>
      </c>
      <c r="C63" s="4885" t="s">
        <v>2553</v>
      </c>
      <c r="D63" s="4885" t="s">
        <v>2554</v>
      </c>
      <c r="E63" s="4885" t="s">
        <v>2555</v>
      </c>
      <c r="F63" s="4885" t="s">
        <v>2552</v>
      </c>
      <c r="G63" s="4885" t="s">
        <v>22</v>
      </c>
      <c r="H63" s="4885" t="s">
        <v>22</v>
      </c>
      <c r="I63" s="4885" t="s">
        <v>803</v>
      </c>
    </row>
    <row customHeight="1" ht="11.25">
      <c r="A64" s="4885" t="s">
        <v>2348</v>
      </c>
      <c r="B64" s="4885" t="s">
        <v>16</v>
      </c>
      <c r="C64" s="4885" t="s">
        <v>2556</v>
      </c>
      <c r="D64" s="4885" t="s">
        <v>2557</v>
      </c>
      <c r="E64" s="4885" t="s">
        <v>2558</v>
      </c>
      <c r="F64" s="4885" t="s">
        <v>2356</v>
      </c>
      <c r="G64" s="4885" t="s">
        <v>22</v>
      </c>
      <c r="H64" s="4885" t="s">
        <v>22</v>
      </c>
      <c r="I64" s="4885" t="s">
        <v>803</v>
      </c>
    </row>
    <row customHeight="1" ht="11.25">
      <c r="A65" s="4885" t="s">
        <v>2348</v>
      </c>
      <c r="B65" s="4885" t="s">
        <v>16</v>
      </c>
      <c r="C65" s="4885" t="s">
        <v>2559</v>
      </c>
      <c r="D65" s="4885" t="s">
        <v>2560</v>
      </c>
      <c r="E65" s="4885" t="s">
        <v>2561</v>
      </c>
      <c r="F65" s="4885" t="s">
        <v>2356</v>
      </c>
      <c r="G65" s="4885" t="s">
        <v>2562</v>
      </c>
      <c r="H65" s="4885" t="s">
        <v>22</v>
      </c>
      <c r="I65" s="4885" t="s">
        <v>803</v>
      </c>
    </row>
    <row customHeight="1" ht="11.25">
      <c r="A66" s="4885" t="s">
        <v>2348</v>
      </c>
      <c r="B66" s="4885" t="s">
        <v>16</v>
      </c>
      <c r="C66" s="4885" t="s">
        <v>2563</v>
      </c>
      <c r="D66" s="4885" t="s">
        <v>2564</v>
      </c>
      <c r="E66" s="4885" t="s">
        <v>2565</v>
      </c>
      <c r="F66" s="4885" t="s">
        <v>2356</v>
      </c>
      <c r="G66" s="4885" t="s">
        <v>22</v>
      </c>
      <c r="H66" s="4885" t="s">
        <v>22</v>
      </c>
      <c r="I66" s="4885" t="s">
        <v>803</v>
      </c>
    </row>
    <row customHeight="1" ht="11.25">
      <c r="A67" s="4885" t="s">
        <v>2348</v>
      </c>
      <c r="B67" s="4885" t="s">
        <v>16</v>
      </c>
      <c r="C67" s="4885" t="s">
        <v>2566</v>
      </c>
      <c r="D67" s="4885" t="s">
        <v>2567</v>
      </c>
      <c r="E67" s="4885" t="s">
        <v>2568</v>
      </c>
      <c r="F67" s="4885" t="s">
        <v>2356</v>
      </c>
      <c r="G67" s="4885" t="s">
        <v>22</v>
      </c>
      <c r="H67" s="4885" t="s">
        <v>22</v>
      </c>
      <c r="I67" s="4885" t="s">
        <v>803</v>
      </c>
    </row>
    <row customHeight="1" ht="11.25">
      <c r="A68" s="4885" t="s">
        <v>2348</v>
      </c>
      <c r="B68" s="4885" t="s">
        <v>16</v>
      </c>
      <c r="C68" s="4885" t="s">
        <v>2569</v>
      </c>
      <c r="D68" s="4885" t="s">
        <v>2570</v>
      </c>
      <c r="E68" s="4885" t="s">
        <v>2571</v>
      </c>
      <c r="F68" s="4885" t="s">
        <v>2474</v>
      </c>
      <c r="G68" s="4885" t="s">
        <v>22</v>
      </c>
      <c r="H68" s="4885" t="s">
        <v>22</v>
      </c>
      <c r="I68" s="4885" t="s">
        <v>803</v>
      </c>
    </row>
    <row customHeight="1" ht="11.25">
      <c r="A69" s="4885" t="s">
        <v>2348</v>
      </c>
      <c r="B69" s="4885" t="s">
        <v>16</v>
      </c>
      <c r="C69" s="4885" t="s">
        <v>2572</v>
      </c>
      <c r="D69" s="4885" t="s">
        <v>2573</v>
      </c>
      <c r="E69" s="4885" t="s">
        <v>2574</v>
      </c>
      <c r="F69" s="4885" t="s">
        <v>2575</v>
      </c>
      <c r="G69" s="4885" t="s">
        <v>22</v>
      </c>
      <c r="H69" s="4885" t="s">
        <v>22</v>
      </c>
      <c r="I69" s="4885" t="s">
        <v>803</v>
      </c>
    </row>
    <row customHeight="1" ht="11.25">
      <c r="A70" s="4885" t="s">
        <v>2348</v>
      </c>
      <c r="B70" s="4885" t="s">
        <v>16</v>
      </c>
      <c r="C70" s="4885" t="s">
        <v>2576</v>
      </c>
      <c r="D70" s="4885" t="s">
        <v>2577</v>
      </c>
      <c r="E70" s="4885" t="s">
        <v>2578</v>
      </c>
      <c r="F70" s="4885" t="s">
        <v>2579</v>
      </c>
      <c r="G70" s="4885" t="s">
        <v>2580</v>
      </c>
      <c r="H70" s="4885" t="s">
        <v>22</v>
      </c>
      <c r="I70" s="4885" t="s">
        <v>803</v>
      </c>
    </row>
    <row customHeight="1" ht="11.25">
      <c r="A71" s="4885" t="s">
        <v>2348</v>
      </c>
      <c r="B71" s="4885" t="s">
        <v>16</v>
      </c>
      <c r="C71" s="4885" t="s">
        <v>2581</v>
      </c>
      <c r="D71" s="4885" t="s">
        <v>2582</v>
      </c>
      <c r="E71" s="4885" t="s">
        <v>2583</v>
      </c>
      <c r="F71" s="4885" t="s">
        <v>2579</v>
      </c>
      <c r="G71" s="4885" t="s">
        <v>22</v>
      </c>
      <c r="H71" s="4885" t="s">
        <v>22</v>
      </c>
      <c r="I71" s="4885" t="s">
        <v>803</v>
      </c>
    </row>
    <row customHeight="1" ht="11.25">
      <c r="A72" s="4885" t="s">
        <v>2348</v>
      </c>
      <c r="B72" s="4885" t="s">
        <v>16</v>
      </c>
      <c r="C72" s="4885" t="s">
        <v>2584</v>
      </c>
      <c r="D72" s="4885" t="s">
        <v>2585</v>
      </c>
      <c r="E72" s="4885" t="s">
        <v>2586</v>
      </c>
      <c r="F72" s="4885" t="s">
        <v>2575</v>
      </c>
      <c r="G72" s="4885" t="s">
        <v>22</v>
      </c>
      <c r="H72" s="4885" t="s">
        <v>22</v>
      </c>
      <c r="I72" s="4885" t="s">
        <v>803</v>
      </c>
    </row>
    <row customHeight="1" ht="11.25">
      <c r="A73" s="4885" t="s">
        <v>2348</v>
      </c>
      <c r="B73" s="4885" t="s">
        <v>16</v>
      </c>
      <c r="C73" s="4885" t="s">
        <v>2587</v>
      </c>
      <c r="D73" s="4885" t="s">
        <v>2588</v>
      </c>
      <c r="E73" s="4885" t="s">
        <v>2589</v>
      </c>
      <c r="F73" s="4885" t="s">
        <v>2356</v>
      </c>
      <c r="G73" s="4885" t="s">
        <v>22</v>
      </c>
      <c r="H73" s="4885" t="s">
        <v>22</v>
      </c>
      <c r="I73" s="4885" t="s">
        <v>803</v>
      </c>
    </row>
    <row customHeight="1" ht="11.25">
      <c r="A74" s="4885" t="s">
        <v>2348</v>
      </c>
      <c r="B74" s="4885" t="s">
        <v>16</v>
      </c>
      <c r="C74" s="4885" t="s">
        <v>2590</v>
      </c>
      <c r="D74" s="4885" t="s">
        <v>2591</v>
      </c>
      <c r="E74" s="4885" t="s">
        <v>2592</v>
      </c>
      <c r="F74" s="4885" t="s">
        <v>2384</v>
      </c>
      <c r="G74" s="4885" t="s">
        <v>22</v>
      </c>
      <c r="H74" s="4885" t="s">
        <v>22</v>
      </c>
      <c r="I74" s="4885" t="s">
        <v>803</v>
      </c>
    </row>
    <row customHeight="1" ht="11.25">
      <c r="A75" s="4885" t="s">
        <v>2348</v>
      </c>
      <c r="B75" s="4885" t="s">
        <v>16</v>
      </c>
      <c r="C75" s="4885" t="s">
        <v>2593</v>
      </c>
      <c r="D75" s="4885" t="s">
        <v>2594</v>
      </c>
      <c r="E75" s="4885" t="s">
        <v>2595</v>
      </c>
      <c r="F75" s="4885" t="s">
        <v>2384</v>
      </c>
      <c r="G75" s="4885" t="s">
        <v>2596</v>
      </c>
      <c r="H75" s="4885" t="s">
        <v>22</v>
      </c>
      <c r="I75" s="4885" t="s">
        <v>803</v>
      </c>
    </row>
    <row customHeight="1" ht="11.25">
      <c r="A76" s="4885" t="s">
        <v>2348</v>
      </c>
      <c r="B76" s="4885" t="s">
        <v>16</v>
      </c>
      <c r="C76" s="4885" t="s">
        <v>2597</v>
      </c>
      <c r="D76" s="4885" t="s">
        <v>2598</v>
      </c>
      <c r="E76" s="4885" t="s">
        <v>2599</v>
      </c>
      <c r="F76" s="4885" t="s">
        <v>2356</v>
      </c>
      <c r="G76" s="4885" t="s">
        <v>22</v>
      </c>
      <c r="H76" s="4885" t="s">
        <v>22</v>
      </c>
      <c r="I76" s="4885" t="s">
        <v>803</v>
      </c>
    </row>
    <row customHeight="1" ht="11.25">
      <c r="A77" s="4885" t="s">
        <v>2348</v>
      </c>
      <c r="B77" s="4885" t="s">
        <v>16</v>
      </c>
      <c r="C77" s="4885" t="s">
        <v>2600</v>
      </c>
      <c r="D77" s="4885" t="s">
        <v>2601</v>
      </c>
      <c r="E77" s="4885" t="s">
        <v>2602</v>
      </c>
      <c r="F77" s="4885" t="s">
        <v>2356</v>
      </c>
      <c r="G77" s="4885" t="s">
        <v>22</v>
      </c>
      <c r="H77" s="4885" t="s">
        <v>22</v>
      </c>
      <c r="I77" s="4885" t="s">
        <v>803</v>
      </c>
    </row>
    <row customHeight="1" ht="11.25">
      <c r="A78" s="4885" t="s">
        <v>2348</v>
      </c>
      <c r="B78" s="4885" t="s">
        <v>16</v>
      </c>
      <c r="C78" s="4885" t="s">
        <v>2603</v>
      </c>
      <c r="D78" s="4885" t="s">
        <v>2604</v>
      </c>
      <c r="E78" s="4885" t="s">
        <v>2605</v>
      </c>
      <c r="F78" s="4885" t="s">
        <v>2356</v>
      </c>
      <c r="G78" s="4885" t="s">
        <v>22</v>
      </c>
      <c r="H78" s="4885" t="s">
        <v>22</v>
      </c>
      <c r="I78" s="4885" t="s">
        <v>803</v>
      </c>
    </row>
    <row customHeight="1" ht="11.25">
      <c r="A79" s="4885" t="s">
        <v>2348</v>
      </c>
      <c r="B79" s="4885" t="s">
        <v>16</v>
      </c>
      <c r="C79" s="4885" t="s">
        <v>2606</v>
      </c>
      <c r="D79" s="4885" t="s">
        <v>2607</v>
      </c>
      <c r="E79" s="4885" t="s">
        <v>2608</v>
      </c>
      <c r="F79" s="4885" t="s">
        <v>2450</v>
      </c>
      <c r="G79" s="4885" t="s">
        <v>2609</v>
      </c>
      <c r="H79" s="4885" t="s">
        <v>22</v>
      </c>
      <c r="I79" s="4885" t="s">
        <v>803</v>
      </c>
    </row>
    <row customHeight="1" ht="11.25">
      <c r="A80" s="4885" t="s">
        <v>2348</v>
      </c>
      <c r="B80" s="4885" t="s">
        <v>16</v>
      </c>
      <c r="C80" s="4885" t="s">
        <v>2610</v>
      </c>
      <c r="D80" s="4885" t="s">
        <v>2611</v>
      </c>
      <c r="E80" s="4885" t="s">
        <v>2612</v>
      </c>
      <c r="F80" s="4885" t="s">
        <v>2356</v>
      </c>
      <c r="G80" s="4885" t="s">
        <v>22</v>
      </c>
      <c r="H80" s="4885" t="s">
        <v>22</v>
      </c>
      <c r="I80" s="4885" t="s">
        <v>803</v>
      </c>
    </row>
    <row customHeight="1" ht="11.25">
      <c r="A81" s="4885" t="s">
        <v>2348</v>
      </c>
      <c r="B81" s="4885" t="s">
        <v>16</v>
      </c>
      <c r="C81" s="4885" t="s">
        <v>2613</v>
      </c>
      <c r="D81" s="4885" t="s">
        <v>2614</v>
      </c>
      <c r="E81" s="4885" t="s">
        <v>2615</v>
      </c>
      <c r="F81" s="4885" t="s">
        <v>2616</v>
      </c>
      <c r="G81" s="4885" t="s">
        <v>22</v>
      </c>
      <c r="H81" s="4885" t="s">
        <v>22</v>
      </c>
      <c r="I81" s="4885" t="s">
        <v>803</v>
      </c>
    </row>
    <row customHeight="1" ht="11.25">
      <c r="A82" s="4885" t="s">
        <v>2348</v>
      </c>
      <c r="B82" s="4885" t="s">
        <v>16</v>
      </c>
      <c r="C82" s="4885" t="s">
        <v>2617</v>
      </c>
      <c r="D82" s="4885" t="s">
        <v>2618</v>
      </c>
      <c r="E82" s="4885" t="s">
        <v>2619</v>
      </c>
      <c r="F82" s="4885" t="s">
        <v>2454</v>
      </c>
      <c r="G82" s="4885" t="s">
        <v>22</v>
      </c>
      <c r="H82" s="4885" t="s">
        <v>22</v>
      </c>
      <c r="I82" s="4885" t="s">
        <v>803</v>
      </c>
    </row>
    <row customHeight="1" ht="11.25">
      <c r="A83" s="4885" t="s">
        <v>2348</v>
      </c>
      <c r="B83" s="4885" t="s">
        <v>16</v>
      </c>
      <c r="C83" s="4885" t="s">
        <v>2620</v>
      </c>
      <c r="D83" s="4885" t="s">
        <v>2621</v>
      </c>
      <c r="E83" s="4885" t="s">
        <v>2622</v>
      </c>
      <c r="F83" s="4885" t="s">
        <v>2623</v>
      </c>
      <c r="G83" s="4885" t="s">
        <v>22</v>
      </c>
      <c r="H83" s="4885" t="s">
        <v>22</v>
      </c>
      <c r="I83" s="4885" t="s">
        <v>803</v>
      </c>
    </row>
    <row customHeight="1" ht="11.25">
      <c r="A84" s="4885" t="s">
        <v>2348</v>
      </c>
      <c r="B84" s="4885" t="s">
        <v>16</v>
      </c>
      <c r="C84" s="4885" t="s">
        <v>2624</v>
      </c>
      <c r="D84" s="4885" t="s">
        <v>2625</v>
      </c>
      <c r="E84" s="4885" t="s">
        <v>2626</v>
      </c>
      <c r="F84" s="4885" t="s">
        <v>2356</v>
      </c>
      <c r="G84" s="4885" t="s">
        <v>2627</v>
      </c>
      <c r="H84" s="4885" t="s">
        <v>22</v>
      </c>
      <c r="I84" s="4885" t="s">
        <v>803</v>
      </c>
    </row>
    <row customHeight="1" ht="11.25">
      <c r="A85" s="4885" t="s">
        <v>2348</v>
      </c>
      <c r="B85" s="4885" t="s">
        <v>16</v>
      </c>
      <c r="C85" s="4885" t="s">
        <v>2628</v>
      </c>
      <c r="D85" s="4885" t="s">
        <v>2629</v>
      </c>
      <c r="E85" s="4885" t="s">
        <v>2630</v>
      </c>
      <c r="F85" s="4885" t="s">
        <v>2552</v>
      </c>
      <c r="G85" s="4885" t="s">
        <v>22</v>
      </c>
      <c r="H85" s="4885" t="s">
        <v>22</v>
      </c>
      <c r="I85" s="4885" t="s">
        <v>803</v>
      </c>
    </row>
    <row customHeight="1" ht="11.25">
      <c r="A86" s="4885" t="s">
        <v>2348</v>
      </c>
      <c r="B86" s="4885" t="s">
        <v>16</v>
      </c>
      <c r="C86" s="4885" t="s">
        <v>2631</v>
      </c>
      <c r="D86" s="4885" t="s">
        <v>2632</v>
      </c>
      <c r="E86" s="4885" t="s">
        <v>2633</v>
      </c>
      <c r="F86" s="4885" t="s">
        <v>2356</v>
      </c>
      <c r="G86" s="4885" t="s">
        <v>22</v>
      </c>
      <c r="H86" s="4885" t="s">
        <v>22</v>
      </c>
      <c r="I86" s="4885" t="s">
        <v>803</v>
      </c>
    </row>
    <row customHeight="1" ht="11.25">
      <c r="A87" s="4885" t="s">
        <v>2348</v>
      </c>
      <c r="B87" s="4885" t="s">
        <v>16</v>
      </c>
      <c r="C87" s="4885" t="s">
        <v>2634</v>
      </c>
      <c r="D87" s="4885" t="s">
        <v>2635</v>
      </c>
      <c r="E87" s="4885" t="s">
        <v>2636</v>
      </c>
      <c r="F87" s="4885" t="s">
        <v>2616</v>
      </c>
      <c r="G87" s="4885" t="s">
        <v>22</v>
      </c>
      <c r="H87" s="4885" t="s">
        <v>22</v>
      </c>
      <c r="I87" s="4885" t="s">
        <v>803</v>
      </c>
    </row>
    <row customHeight="1" ht="11.25">
      <c r="A88" s="4885" t="s">
        <v>2348</v>
      </c>
      <c r="B88" s="4885" t="s">
        <v>16</v>
      </c>
      <c r="C88" s="4885" t="s">
        <v>2637</v>
      </c>
      <c r="D88" s="4885" t="s">
        <v>2638</v>
      </c>
      <c r="E88" s="4885" t="s">
        <v>2639</v>
      </c>
      <c r="F88" s="4885" t="s">
        <v>2380</v>
      </c>
      <c r="G88" s="4885" t="s">
        <v>2640</v>
      </c>
      <c r="H88" s="4885" t="s">
        <v>22</v>
      </c>
      <c r="I88" s="4885" t="s">
        <v>803</v>
      </c>
    </row>
    <row customHeight="1" ht="11.25">
      <c r="A89" s="4885" t="s">
        <v>2348</v>
      </c>
      <c r="B89" s="4885" t="s">
        <v>16</v>
      </c>
      <c r="C89" s="4885" t="s">
        <v>2641</v>
      </c>
      <c r="D89" s="4885" t="s">
        <v>2642</v>
      </c>
      <c r="E89" s="4885" t="s">
        <v>2643</v>
      </c>
      <c r="F89" s="4885" t="s">
        <v>2356</v>
      </c>
      <c r="G89" s="4885" t="s">
        <v>2644</v>
      </c>
      <c r="H89" s="4885" t="s">
        <v>22</v>
      </c>
      <c r="I89" s="4885" t="s">
        <v>803</v>
      </c>
    </row>
    <row customHeight="1" ht="11.25">
      <c r="A90" s="4885" t="s">
        <v>2348</v>
      </c>
      <c r="B90" s="4885" t="s">
        <v>16</v>
      </c>
      <c r="C90" s="4885" t="s">
        <v>2645</v>
      </c>
      <c r="D90" s="4885" t="s">
        <v>2646</v>
      </c>
      <c r="E90" s="4885" t="s">
        <v>2647</v>
      </c>
      <c r="F90" s="4885" t="s">
        <v>2384</v>
      </c>
      <c r="G90" s="4885" t="s">
        <v>22</v>
      </c>
      <c r="H90" s="4885" t="s">
        <v>22</v>
      </c>
      <c r="I90" s="4885" t="s">
        <v>803</v>
      </c>
    </row>
    <row customHeight="1" ht="11.25">
      <c r="A91" s="4885" t="s">
        <v>2348</v>
      </c>
      <c r="B91" s="4885" t="s">
        <v>16</v>
      </c>
      <c r="C91" s="4885" t="s">
        <v>2648</v>
      </c>
      <c r="D91" s="4885" t="s">
        <v>2649</v>
      </c>
      <c r="E91" s="4885" t="s">
        <v>2650</v>
      </c>
      <c r="F91" s="4885" t="s">
        <v>2651</v>
      </c>
      <c r="G91" s="4885" t="s">
        <v>22</v>
      </c>
      <c r="H91" s="4885" t="s">
        <v>22</v>
      </c>
      <c r="I91" s="4885" t="s">
        <v>803</v>
      </c>
    </row>
    <row customHeight="1" ht="11.25">
      <c r="A92" s="4885" t="s">
        <v>2348</v>
      </c>
      <c r="B92" s="4885" t="s">
        <v>16</v>
      </c>
      <c r="C92" s="4885" t="s">
        <v>2652</v>
      </c>
      <c r="D92" s="4885" t="s">
        <v>2653</v>
      </c>
      <c r="E92" s="4885" t="s">
        <v>2654</v>
      </c>
      <c r="F92" s="4885" t="s">
        <v>2360</v>
      </c>
      <c r="G92" s="4885" t="s">
        <v>22</v>
      </c>
      <c r="H92" s="4885" t="s">
        <v>22</v>
      </c>
      <c r="I92" s="4885" t="s">
        <v>803</v>
      </c>
    </row>
    <row customHeight="1" ht="11.25">
      <c r="A93" s="4885" t="s">
        <v>2348</v>
      </c>
      <c r="B93" s="4885" t="s">
        <v>16</v>
      </c>
      <c r="C93" s="4885" t="s">
        <v>2655</v>
      </c>
      <c r="D93" s="4885" t="s">
        <v>2656</v>
      </c>
      <c r="E93" s="4885" t="s">
        <v>2657</v>
      </c>
      <c r="F93" s="4885" t="s">
        <v>2482</v>
      </c>
      <c r="G93" s="4885" t="s">
        <v>2658</v>
      </c>
      <c r="H93" s="4885" t="s">
        <v>22</v>
      </c>
      <c r="I93" s="4885" t="s">
        <v>803</v>
      </c>
    </row>
    <row customHeight="1" ht="11.25">
      <c r="A94" s="4885" t="s">
        <v>2348</v>
      </c>
      <c r="B94" s="4885" t="s">
        <v>16</v>
      </c>
      <c r="C94" s="4885" t="s">
        <v>2659</v>
      </c>
      <c r="D94" s="4885" t="s">
        <v>2660</v>
      </c>
      <c r="E94" s="4885" t="s">
        <v>2661</v>
      </c>
      <c r="F94" s="4885" t="s">
        <v>2662</v>
      </c>
      <c r="G94" s="4885" t="s">
        <v>22</v>
      </c>
      <c r="H94" s="4885" t="s">
        <v>22</v>
      </c>
      <c r="I94" s="4885" t="s">
        <v>803</v>
      </c>
    </row>
    <row customHeight="1" ht="11.25">
      <c r="A95" s="4885" t="s">
        <v>2348</v>
      </c>
      <c r="B95" s="4885" t="s">
        <v>16</v>
      </c>
      <c r="C95" s="4885" t="s">
        <v>2663</v>
      </c>
      <c r="D95" s="4885" t="s">
        <v>2664</v>
      </c>
      <c r="E95" s="4885" t="s">
        <v>2665</v>
      </c>
      <c r="F95" s="4885" t="s">
        <v>2360</v>
      </c>
      <c r="G95" s="4885" t="s">
        <v>2666</v>
      </c>
      <c r="H95" s="4885" t="s">
        <v>22</v>
      </c>
      <c r="I95" s="4885" t="s">
        <v>803</v>
      </c>
    </row>
    <row customHeight="1" ht="11.25">
      <c r="A96" s="4885" t="s">
        <v>2348</v>
      </c>
      <c r="B96" s="4885" t="s">
        <v>16</v>
      </c>
      <c r="C96" s="4885" t="s">
        <v>2667</v>
      </c>
      <c r="D96" s="4885" t="s">
        <v>2668</v>
      </c>
      <c r="E96" s="4885" t="s">
        <v>2669</v>
      </c>
      <c r="F96" s="4885" t="s">
        <v>2388</v>
      </c>
      <c r="G96" s="4885" t="s">
        <v>22</v>
      </c>
      <c r="H96" s="4885" t="s">
        <v>22</v>
      </c>
      <c r="I96" s="4885" t="s">
        <v>803</v>
      </c>
    </row>
    <row customHeight="1" ht="11.25">
      <c r="A97" s="4885" t="s">
        <v>2348</v>
      </c>
      <c r="B97" s="4885" t="s">
        <v>16</v>
      </c>
      <c r="C97" s="4885" t="s">
        <v>2670</v>
      </c>
      <c r="D97" s="4885" t="s">
        <v>2671</v>
      </c>
      <c r="E97" s="4885" t="s">
        <v>2672</v>
      </c>
      <c r="F97" s="4885" t="s">
        <v>2356</v>
      </c>
      <c r="G97" s="4885" t="s">
        <v>22</v>
      </c>
      <c r="H97" s="4885" t="s">
        <v>22</v>
      </c>
      <c r="I97" s="4885" t="s">
        <v>803</v>
      </c>
    </row>
    <row customHeight="1" ht="11.25">
      <c r="A98" s="4885" t="s">
        <v>2348</v>
      </c>
      <c r="B98" s="4885" t="s">
        <v>16</v>
      </c>
      <c r="C98" s="4885" t="s">
        <v>2673</v>
      </c>
      <c r="D98" s="4885" t="s">
        <v>2674</v>
      </c>
      <c r="E98" s="4885" t="s">
        <v>2675</v>
      </c>
      <c r="F98" s="4885" t="s">
        <v>2384</v>
      </c>
      <c r="G98" s="4885" t="s">
        <v>22</v>
      </c>
      <c r="H98" s="4885" t="s">
        <v>22</v>
      </c>
      <c r="I98" s="4885" t="s">
        <v>803</v>
      </c>
    </row>
    <row customHeight="1" ht="11.25">
      <c r="A99" s="4885" t="s">
        <v>2348</v>
      </c>
      <c r="B99" s="4885" t="s">
        <v>16</v>
      </c>
      <c r="C99" s="4885" t="s">
        <v>2676</v>
      </c>
      <c r="D99" s="4885" t="s">
        <v>2677</v>
      </c>
      <c r="E99" s="4885" t="s">
        <v>2678</v>
      </c>
      <c r="F99" s="4885" t="s">
        <v>2443</v>
      </c>
      <c r="G99" s="4885" t="s">
        <v>22</v>
      </c>
      <c r="H99" s="4885" t="s">
        <v>22</v>
      </c>
      <c r="I99" s="4885" t="s">
        <v>803</v>
      </c>
    </row>
    <row customHeight="1" ht="11.25">
      <c r="A100" s="4885" t="s">
        <v>2348</v>
      </c>
      <c r="B100" s="4885" t="s">
        <v>16</v>
      </c>
      <c r="C100" s="4885" t="s">
        <v>2679</v>
      </c>
      <c r="D100" s="4885" t="s">
        <v>2680</v>
      </c>
      <c r="E100" s="4885" t="s">
        <v>2681</v>
      </c>
      <c r="F100" s="4885" t="s">
        <v>2443</v>
      </c>
      <c r="G100" s="4885" t="s">
        <v>22</v>
      </c>
      <c r="H100" s="4885" t="s">
        <v>22</v>
      </c>
      <c r="I100" s="4885" t="s">
        <v>803</v>
      </c>
    </row>
    <row customHeight="1" ht="11.25">
      <c r="A101" s="4885" t="s">
        <v>2348</v>
      </c>
      <c r="B101" s="4885" t="s">
        <v>16</v>
      </c>
      <c r="C101" s="4885" t="s">
        <v>2682</v>
      </c>
      <c r="D101" s="4885" t="s">
        <v>2683</v>
      </c>
      <c r="E101" s="4885" t="s">
        <v>2684</v>
      </c>
      <c r="F101" s="4885" t="s">
        <v>2432</v>
      </c>
      <c r="G101" s="4885" t="s">
        <v>22</v>
      </c>
      <c r="H101" s="4885" t="s">
        <v>22</v>
      </c>
      <c r="I101" s="4885" t="s">
        <v>803</v>
      </c>
    </row>
    <row customHeight="1" ht="11.25">
      <c r="A102" s="4885" t="s">
        <v>2348</v>
      </c>
      <c r="B102" s="4885" t="s">
        <v>16</v>
      </c>
      <c r="C102" s="4885" t="s">
        <v>2685</v>
      </c>
      <c r="D102" s="4885" t="s">
        <v>2686</v>
      </c>
      <c r="E102" s="4885" t="s">
        <v>2687</v>
      </c>
      <c r="F102" s="4885" t="s">
        <v>2688</v>
      </c>
      <c r="G102" s="4885" t="s">
        <v>22</v>
      </c>
      <c r="H102" s="4885" t="s">
        <v>22</v>
      </c>
      <c r="I102" s="4885" t="s">
        <v>803</v>
      </c>
    </row>
    <row customHeight="1" ht="11.25">
      <c r="A103" s="4885" t="s">
        <v>2348</v>
      </c>
      <c r="B103" s="4885" t="s">
        <v>16</v>
      </c>
      <c r="C103" s="4885" t="s">
        <v>2689</v>
      </c>
      <c r="D103" s="4885" t="s">
        <v>2690</v>
      </c>
      <c r="E103" s="4885" t="s">
        <v>2691</v>
      </c>
      <c r="F103" s="4885" t="s">
        <v>2688</v>
      </c>
      <c r="G103" s="4885" t="s">
        <v>22</v>
      </c>
      <c r="H103" s="4885" t="s">
        <v>22</v>
      </c>
      <c r="I103" s="4885" t="s">
        <v>803</v>
      </c>
    </row>
    <row customHeight="1" ht="11.25">
      <c r="A104" s="4885" t="s">
        <v>2348</v>
      </c>
      <c r="B104" s="4885" t="s">
        <v>16</v>
      </c>
      <c r="C104" s="4885" t="s">
        <v>2692</v>
      </c>
      <c r="D104" s="4885" t="s">
        <v>2693</v>
      </c>
      <c r="E104" s="4885" t="s">
        <v>2694</v>
      </c>
      <c r="F104" s="4885" t="s">
        <v>2384</v>
      </c>
      <c r="G104" s="4885" t="s">
        <v>22</v>
      </c>
      <c r="H104" s="4885" t="s">
        <v>22</v>
      </c>
      <c r="I104" s="4885" t="s">
        <v>803</v>
      </c>
    </row>
    <row customHeight="1" ht="11.25">
      <c r="A105" s="4885" t="s">
        <v>2348</v>
      </c>
      <c r="B105" s="4885" t="s">
        <v>16</v>
      </c>
      <c r="C105" s="4885" t="s">
        <v>2695</v>
      </c>
      <c r="D105" s="4885" t="s">
        <v>2693</v>
      </c>
      <c r="E105" s="4885" t="s">
        <v>2696</v>
      </c>
      <c r="F105" s="4885" t="s">
        <v>2688</v>
      </c>
      <c r="G105" s="4885" t="s">
        <v>22</v>
      </c>
      <c r="H105" s="4885" t="s">
        <v>22</v>
      </c>
      <c r="I105" s="4885" t="s">
        <v>803</v>
      </c>
    </row>
    <row customHeight="1" ht="11.25">
      <c r="A106" s="4885" t="s">
        <v>2348</v>
      </c>
      <c r="B106" s="4885" t="s">
        <v>16</v>
      </c>
      <c r="C106" s="4885" t="s">
        <v>2697</v>
      </c>
      <c r="D106" s="4885" t="s">
        <v>2698</v>
      </c>
      <c r="E106" s="4885" t="s">
        <v>2699</v>
      </c>
      <c r="F106" s="4885" t="s">
        <v>2356</v>
      </c>
      <c r="G106" s="4885" t="s">
        <v>22</v>
      </c>
      <c r="H106" s="4885" t="s">
        <v>22</v>
      </c>
      <c r="I106" s="4885" t="s">
        <v>803</v>
      </c>
    </row>
    <row customHeight="1" ht="11.25">
      <c r="A107" s="4885" t="s">
        <v>2348</v>
      </c>
      <c r="B107" s="4885" t="s">
        <v>16</v>
      </c>
      <c r="C107" s="4885" t="s">
        <v>2700</v>
      </c>
      <c r="D107" s="4885" t="s">
        <v>2701</v>
      </c>
      <c r="E107" s="4885" t="s">
        <v>2702</v>
      </c>
      <c r="F107" s="4885" t="s">
        <v>2482</v>
      </c>
      <c r="G107" s="4885" t="s">
        <v>22</v>
      </c>
      <c r="H107" s="4885" t="s">
        <v>22</v>
      </c>
      <c r="I107" s="4885" t="s">
        <v>803</v>
      </c>
    </row>
    <row customHeight="1" ht="11.25">
      <c r="A108" s="4885" t="s">
        <v>2348</v>
      </c>
      <c r="B108" s="4885" t="s">
        <v>16</v>
      </c>
      <c r="C108" s="4885" t="s">
        <v>2703</v>
      </c>
      <c r="D108" s="4885" t="s">
        <v>2704</v>
      </c>
      <c r="E108" s="4885" t="s">
        <v>2705</v>
      </c>
      <c r="F108" s="4885" t="s">
        <v>2356</v>
      </c>
      <c r="G108" s="4885" t="s">
        <v>22</v>
      </c>
      <c r="H108" s="4885" t="s">
        <v>22</v>
      </c>
      <c r="I108" s="4885" t="s">
        <v>803</v>
      </c>
    </row>
    <row customHeight="1" ht="11.25">
      <c r="A109" s="4885" t="s">
        <v>2348</v>
      </c>
      <c r="B109" s="4885" t="s">
        <v>16</v>
      </c>
      <c r="C109" s="4885" t="s">
        <v>2706</v>
      </c>
      <c r="D109" s="4885" t="s">
        <v>2707</v>
      </c>
      <c r="E109" s="4885" t="s">
        <v>2708</v>
      </c>
      <c r="F109" s="4885" t="s">
        <v>2356</v>
      </c>
      <c r="G109" s="4885" t="s">
        <v>2709</v>
      </c>
      <c r="H109" s="4885" t="s">
        <v>22</v>
      </c>
      <c r="I109" s="4885" t="s">
        <v>803</v>
      </c>
    </row>
    <row customHeight="1" ht="11.25">
      <c r="A110" s="4885" t="s">
        <v>2348</v>
      </c>
      <c r="B110" s="4885" t="s">
        <v>16</v>
      </c>
      <c r="C110" s="4885" t="s">
        <v>2710</v>
      </c>
      <c r="D110" s="4885" t="s">
        <v>2711</v>
      </c>
      <c r="E110" s="4885" t="s">
        <v>2712</v>
      </c>
      <c r="F110" s="4885" t="s">
        <v>2356</v>
      </c>
      <c r="G110" s="4885" t="s">
        <v>22</v>
      </c>
      <c r="H110" s="4885" t="s">
        <v>22</v>
      </c>
      <c r="I110" s="4885" t="s">
        <v>803</v>
      </c>
    </row>
    <row customHeight="1" ht="11.25">
      <c r="A111" s="4885" t="s">
        <v>2348</v>
      </c>
      <c r="B111" s="4885" t="s">
        <v>16</v>
      </c>
      <c r="C111" s="4885" t="s">
        <v>2713</v>
      </c>
      <c r="D111" s="4885" t="s">
        <v>2714</v>
      </c>
      <c r="E111" s="4885" t="s">
        <v>2715</v>
      </c>
      <c r="F111" s="4885" t="s">
        <v>2356</v>
      </c>
      <c r="G111" s="4885" t="s">
        <v>22</v>
      </c>
      <c r="H111" s="4885" t="s">
        <v>22</v>
      </c>
      <c r="I111" s="4885" t="s">
        <v>803</v>
      </c>
    </row>
    <row customHeight="1" ht="11.25">
      <c r="A112" s="4885" t="s">
        <v>2348</v>
      </c>
      <c r="B112" s="4885" t="s">
        <v>16</v>
      </c>
      <c r="C112" s="4885" t="s">
        <v>2716</v>
      </c>
      <c r="D112" s="4885" t="s">
        <v>2717</v>
      </c>
      <c r="E112" s="4885" t="s">
        <v>2718</v>
      </c>
      <c r="F112" s="4885" t="s">
        <v>2360</v>
      </c>
      <c r="G112" s="4885" t="s">
        <v>22</v>
      </c>
      <c r="H112" s="4885" t="s">
        <v>22</v>
      </c>
      <c r="I112" s="4885" t="s">
        <v>803</v>
      </c>
    </row>
    <row customHeight="1" ht="11.25">
      <c r="A113" s="4885" t="s">
        <v>2348</v>
      </c>
      <c r="B113" s="4885" t="s">
        <v>16</v>
      </c>
      <c r="C113" s="4885" t="s">
        <v>2719</v>
      </c>
      <c r="D113" s="4885" t="s">
        <v>2720</v>
      </c>
      <c r="E113" s="4885" t="s">
        <v>2721</v>
      </c>
      <c r="F113" s="4885" t="s">
        <v>2722</v>
      </c>
      <c r="G113" s="4885" t="s">
        <v>22</v>
      </c>
      <c r="H113" s="4885" t="s">
        <v>22</v>
      </c>
      <c r="I113" s="4885" t="s">
        <v>803</v>
      </c>
    </row>
    <row customHeight="1" ht="11.25">
      <c r="A114" s="4885" t="s">
        <v>2348</v>
      </c>
      <c r="B114" s="4885" t="s">
        <v>16</v>
      </c>
      <c r="C114" s="4885" t="s">
        <v>2723</v>
      </c>
      <c r="D114" s="4885" t="s">
        <v>2724</v>
      </c>
      <c r="E114" s="4885" t="s">
        <v>2725</v>
      </c>
      <c r="F114" s="4885" t="s">
        <v>2467</v>
      </c>
      <c r="G114" s="4885" t="s">
        <v>22</v>
      </c>
      <c r="H114" s="4885" t="s">
        <v>22</v>
      </c>
      <c r="I114" s="4885" t="s">
        <v>803</v>
      </c>
    </row>
    <row customHeight="1" ht="11.25">
      <c r="A115" s="4885" t="s">
        <v>2348</v>
      </c>
      <c r="B115" s="4885" t="s">
        <v>16</v>
      </c>
      <c r="C115" s="4885" t="s">
        <v>2726</v>
      </c>
      <c r="D115" s="4885" t="s">
        <v>2727</v>
      </c>
      <c r="E115" s="4885" t="s">
        <v>2728</v>
      </c>
      <c r="F115" s="4885" t="s">
        <v>2575</v>
      </c>
      <c r="G115" s="4885" t="s">
        <v>22</v>
      </c>
      <c r="H115" s="4885" t="s">
        <v>22</v>
      </c>
      <c r="I115" s="4885" t="s">
        <v>803</v>
      </c>
    </row>
    <row customHeight="1" ht="11.25">
      <c r="A116" s="4885" t="s">
        <v>2348</v>
      </c>
      <c r="B116" s="4885" t="s">
        <v>16</v>
      </c>
      <c r="C116" s="4885" t="s">
        <v>2729</v>
      </c>
      <c r="D116" s="4885" t="s">
        <v>2730</v>
      </c>
      <c r="E116" s="4885" t="s">
        <v>2731</v>
      </c>
      <c r="F116" s="4885" t="s">
        <v>2732</v>
      </c>
      <c r="G116" s="4885" t="s">
        <v>22</v>
      </c>
      <c r="H116" s="4885" t="s">
        <v>22</v>
      </c>
      <c r="I116" s="4885" t="s">
        <v>803</v>
      </c>
    </row>
    <row customHeight="1" ht="11.25">
      <c r="A117" s="4885" t="s">
        <v>2348</v>
      </c>
      <c r="B117" s="4885" t="s">
        <v>16</v>
      </c>
      <c r="C117" s="4885" t="s">
        <v>2733</v>
      </c>
      <c r="D117" s="4885" t="s">
        <v>2734</v>
      </c>
      <c r="E117" s="4885" t="s">
        <v>2735</v>
      </c>
      <c r="F117" s="4885" t="s">
        <v>2432</v>
      </c>
      <c r="G117" s="4885" t="s">
        <v>22</v>
      </c>
      <c r="H117" s="4885" t="s">
        <v>22</v>
      </c>
      <c r="I117" s="4885" t="s">
        <v>803</v>
      </c>
    </row>
    <row customHeight="1" ht="11.25">
      <c r="A118" s="4885" t="s">
        <v>2348</v>
      </c>
      <c r="B118" s="4885" t="s">
        <v>16</v>
      </c>
      <c r="C118" s="4885" t="s">
        <v>2736</v>
      </c>
      <c r="D118" s="4885" t="s">
        <v>2737</v>
      </c>
      <c r="E118" s="4885" t="s">
        <v>2738</v>
      </c>
      <c r="F118" s="4885" t="s">
        <v>2432</v>
      </c>
      <c r="G118" s="4885" t="s">
        <v>2739</v>
      </c>
      <c r="H118" s="4885" t="s">
        <v>22</v>
      </c>
      <c r="I118" s="4885" t="s">
        <v>803</v>
      </c>
    </row>
    <row customHeight="1" ht="11.25">
      <c r="A119" s="4885" t="s">
        <v>2348</v>
      </c>
      <c r="B119" s="4885" t="s">
        <v>16</v>
      </c>
      <c r="C119" s="4885" t="s">
        <v>2740</v>
      </c>
      <c r="D119" s="4885" t="s">
        <v>2741</v>
      </c>
      <c r="E119" s="4885" t="s">
        <v>2742</v>
      </c>
      <c r="F119" s="4885" t="s">
        <v>2579</v>
      </c>
      <c r="G119" s="4885" t="s">
        <v>22</v>
      </c>
      <c r="H119" s="4885" t="s">
        <v>22</v>
      </c>
      <c r="I119" s="4885" t="s">
        <v>803</v>
      </c>
    </row>
    <row customHeight="1" ht="11.25">
      <c r="A120" s="4885" t="s">
        <v>2348</v>
      </c>
      <c r="B120" s="4885" t="s">
        <v>16</v>
      </c>
      <c r="C120" s="4885" t="s">
        <v>2743</v>
      </c>
      <c r="D120" s="4885" t="s">
        <v>2744</v>
      </c>
      <c r="E120" s="4885" t="s">
        <v>2745</v>
      </c>
      <c r="F120" s="4885" t="s">
        <v>2356</v>
      </c>
      <c r="G120" s="4885" t="s">
        <v>22</v>
      </c>
      <c r="H120" s="4885" t="s">
        <v>22</v>
      </c>
      <c r="I120" s="4885" t="s">
        <v>803</v>
      </c>
    </row>
    <row customHeight="1" ht="11.25">
      <c r="A121" s="4885" t="s">
        <v>2348</v>
      </c>
      <c r="B121" s="4885" t="s">
        <v>16</v>
      </c>
      <c r="C121" s="4885" t="s">
        <v>2746</v>
      </c>
      <c r="D121" s="4885" t="s">
        <v>2747</v>
      </c>
      <c r="E121" s="4885" t="s">
        <v>2748</v>
      </c>
      <c r="F121" s="4885" t="s">
        <v>2356</v>
      </c>
      <c r="G121" s="4885" t="s">
        <v>22</v>
      </c>
      <c r="H121" s="4885" t="s">
        <v>22</v>
      </c>
      <c r="I121" s="4885" t="s">
        <v>803</v>
      </c>
    </row>
    <row customHeight="1" ht="11.25">
      <c r="A122" s="4885" t="s">
        <v>2348</v>
      </c>
      <c r="B122" s="4885" t="s">
        <v>16</v>
      </c>
      <c r="C122" s="4885" t="s">
        <v>2749</v>
      </c>
      <c r="D122" s="4885" t="s">
        <v>2750</v>
      </c>
      <c r="E122" s="4885" t="s">
        <v>2751</v>
      </c>
      <c r="F122" s="4885" t="s">
        <v>2575</v>
      </c>
      <c r="G122" s="4885" t="s">
        <v>22</v>
      </c>
      <c r="H122" s="4885" t="s">
        <v>22</v>
      </c>
      <c r="I122" s="4885" t="s">
        <v>803</v>
      </c>
    </row>
    <row customHeight="1" ht="11.25">
      <c r="A123" s="4885" t="s">
        <v>2348</v>
      </c>
      <c r="B123" s="4885" t="s">
        <v>16</v>
      </c>
      <c r="C123" s="4885" t="s">
        <v>2752</v>
      </c>
      <c r="D123" s="4885" t="s">
        <v>2753</v>
      </c>
      <c r="E123" s="4885" t="s">
        <v>2754</v>
      </c>
      <c r="F123" s="4885" t="s">
        <v>2575</v>
      </c>
      <c r="G123" s="4885" t="s">
        <v>22</v>
      </c>
      <c r="H123" s="4885" t="s">
        <v>22</v>
      </c>
      <c r="I123" s="4885" t="s">
        <v>803</v>
      </c>
    </row>
    <row customHeight="1" ht="11.25">
      <c r="A124" s="4885" t="s">
        <v>2348</v>
      </c>
      <c r="B124" s="4885" t="s">
        <v>16</v>
      </c>
      <c r="C124" s="4885" t="s">
        <v>2755</v>
      </c>
      <c r="D124" s="4885" t="s">
        <v>2756</v>
      </c>
      <c r="E124" s="4885" t="s">
        <v>2757</v>
      </c>
      <c r="F124" s="4885" t="s">
        <v>2380</v>
      </c>
      <c r="G124" s="4885" t="s">
        <v>22</v>
      </c>
      <c r="H124" s="4885" t="s">
        <v>22</v>
      </c>
      <c r="I124" s="4885" t="s">
        <v>803</v>
      </c>
    </row>
    <row customHeight="1" ht="11.25">
      <c r="A125" s="4885" t="s">
        <v>2348</v>
      </c>
      <c r="B125" s="4885" t="s">
        <v>16</v>
      </c>
      <c r="C125" s="4885" t="s">
        <v>2758</v>
      </c>
      <c r="D125" s="4885" t="s">
        <v>2759</v>
      </c>
      <c r="E125" s="4885" t="s">
        <v>2760</v>
      </c>
      <c r="F125" s="4885" t="s">
        <v>2482</v>
      </c>
      <c r="G125" s="4885" t="s">
        <v>22</v>
      </c>
      <c r="H125" s="4885" t="s">
        <v>22</v>
      </c>
      <c r="I125" s="4885" t="s">
        <v>803</v>
      </c>
    </row>
    <row customHeight="1" ht="11.25">
      <c r="A126" s="4885" t="s">
        <v>2348</v>
      </c>
      <c r="B126" s="4885" t="s">
        <v>16</v>
      </c>
      <c r="C126" s="4885" t="s">
        <v>2761</v>
      </c>
      <c r="D126" s="4885" t="s">
        <v>2762</v>
      </c>
      <c r="E126" s="4885" t="s">
        <v>2763</v>
      </c>
      <c r="F126" s="4885" t="s">
        <v>2356</v>
      </c>
      <c r="G126" s="4885" t="s">
        <v>2764</v>
      </c>
      <c r="H126" s="4885" t="s">
        <v>22</v>
      </c>
      <c r="I126" s="4885" t="s">
        <v>803</v>
      </c>
    </row>
    <row customHeight="1" ht="11.25">
      <c r="A127" s="4885" t="s">
        <v>2348</v>
      </c>
      <c r="B127" s="4885" t="s">
        <v>16</v>
      </c>
      <c r="C127" s="4885" t="s">
        <v>2765</v>
      </c>
      <c r="D127" s="4885" t="s">
        <v>2766</v>
      </c>
      <c r="E127" s="4885" t="s">
        <v>2767</v>
      </c>
      <c r="F127" s="4885" t="s">
        <v>2575</v>
      </c>
      <c r="G127" s="4885" t="s">
        <v>2768</v>
      </c>
      <c r="H127" s="4885" t="s">
        <v>22</v>
      </c>
      <c r="I127" s="4885" t="s">
        <v>803</v>
      </c>
    </row>
    <row customHeight="1" ht="11.25">
      <c r="A128" s="4885" t="s">
        <v>2348</v>
      </c>
      <c r="B128" s="4885" t="s">
        <v>16</v>
      </c>
      <c r="C128" s="4885" t="s">
        <v>2769</v>
      </c>
      <c r="D128" s="4885" t="s">
        <v>2770</v>
      </c>
      <c r="E128" s="4885" t="s">
        <v>2771</v>
      </c>
      <c r="F128" s="4885" t="s">
        <v>2356</v>
      </c>
      <c r="G128" s="4885" t="s">
        <v>22</v>
      </c>
      <c r="H128" s="4885" t="s">
        <v>22</v>
      </c>
      <c r="I128" s="4885" t="s">
        <v>803</v>
      </c>
    </row>
    <row customHeight="1" ht="11.25">
      <c r="A129" s="4885" t="s">
        <v>2348</v>
      </c>
      <c r="B129" s="4885" t="s">
        <v>16</v>
      </c>
      <c r="C129" s="4885" t="s">
        <v>2772</v>
      </c>
      <c r="D129" s="4885" t="s">
        <v>2773</v>
      </c>
      <c r="E129" s="4885" t="s">
        <v>2774</v>
      </c>
      <c r="F129" s="4885" t="s">
        <v>2356</v>
      </c>
      <c r="G129" s="4885" t="s">
        <v>22</v>
      </c>
      <c r="H129" s="4885" t="s">
        <v>22</v>
      </c>
      <c r="I129" s="4885" t="s">
        <v>803</v>
      </c>
    </row>
    <row customHeight="1" ht="11.25">
      <c r="A130" s="4885" t="s">
        <v>2348</v>
      </c>
      <c r="B130" s="4885" t="s">
        <v>16</v>
      </c>
      <c r="C130" s="4885" t="s">
        <v>2775</v>
      </c>
      <c r="D130" s="4885" t="s">
        <v>2776</v>
      </c>
      <c r="E130" s="4885" t="s">
        <v>2777</v>
      </c>
      <c r="F130" s="4885" t="s">
        <v>2450</v>
      </c>
      <c r="G130" s="4885" t="s">
        <v>2778</v>
      </c>
      <c r="H130" s="4885" t="s">
        <v>22</v>
      </c>
      <c r="I130" s="4885" t="s">
        <v>803</v>
      </c>
    </row>
    <row customHeight="1" ht="11.25">
      <c r="A131" s="4885" t="s">
        <v>2348</v>
      </c>
      <c r="B131" s="4885" t="s">
        <v>16</v>
      </c>
      <c r="C131" s="4885" t="s">
        <v>2779</v>
      </c>
      <c r="D131" s="4885" t="s">
        <v>2780</v>
      </c>
      <c r="E131" s="4885" t="s">
        <v>2781</v>
      </c>
      <c r="F131" s="4885" t="s">
        <v>2575</v>
      </c>
      <c r="G131" s="4885" t="s">
        <v>22</v>
      </c>
      <c r="H131" s="4885" t="s">
        <v>22</v>
      </c>
      <c r="I131" s="4885" t="s">
        <v>803</v>
      </c>
    </row>
    <row customHeight="1" ht="11.25">
      <c r="A132" s="4885" t="s">
        <v>2348</v>
      </c>
      <c r="B132" s="4885" t="s">
        <v>16</v>
      </c>
      <c r="C132" s="4885" t="s">
        <v>2782</v>
      </c>
      <c r="D132" s="4885" t="s">
        <v>2783</v>
      </c>
      <c r="E132" s="4885" t="s">
        <v>2784</v>
      </c>
      <c r="F132" s="4885" t="s">
        <v>2356</v>
      </c>
      <c r="G132" s="4885" t="s">
        <v>22</v>
      </c>
      <c r="H132" s="4885" t="s">
        <v>22</v>
      </c>
      <c r="I132" s="4885" t="s">
        <v>803</v>
      </c>
    </row>
    <row customHeight="1" ht="11.25">
      <c r="A133" s="4885" t="s">
        <v>2348</v>
      </c>
      <c r="B133" s="4885" t="s">
        <v>16</v>
      </c>
      <c r="C133" s="4885" t="s">
        <v>2785</v>
      </c>
      <c r="D133" s="4885" t="s">
        <v>2783</v>
      </c>
      <c r="E133" s="4885" t="s">
        <v>2784</v>
      </c>
      <c r="F133" s="4885" t="s">
        <v>2467</v>
      </c>
      <c r="G133" s="4885" t="s">
        <v>2786</v>
      </c>
      <c r="H133" s="4885" t="s">
        <v>22</v>
      </c>
      <c r="I133" s="4885" t="s">
        <v>803</v>
      </c>
    </row>
    <row customHeight="1" ht="11.25">
      <c r="A134" s="4885" t="s">
        <v>2348</v>
      </c>
      <c r="B134" s="4885" t="s">
        <v>16</v>
      </c>
      <c r="C134" s="4885" t="s">
        <v>2787</v>
      </c>
      <c r="D134" s="4885" t="s">
        <v>2788</v>
      </c>
      <c r="E134" s="4885" t="s">
        <v>2789</v>
      </c>
      <c r="F134" s="4885" t="s">
        <v>2616</v>
      </c>
      <c r="G134" s="4885" t="s">
        <v>22</v>
      </c>
      <c r="H134" s="4885" t="s">
        <v>22</v>
      </c>
      <c r="I134" s="4885" t="s">
        <v>803</v>
      </c>
    </row>
    <row customHeight="1" ht="11.25">
      <c r="A135" s="4885" t="s">
        <v>2348</v>
      </c>
      <c r="B135" s="4885" t="s">
        <v>16</v>
      </c>
      <c r="C135" s="4885" t="s">
        <v>2790</v>
      </c>
      <c r="D135" s="4885" t="s">
        <v>2791</v>
      </c>
      <c r="E135" s="4885" t="s">
        <v>2792</v>
      </c>
      <c r="F135" s="4885" t="s">
        <v>2356</v>
      </c>
      <c r="G135" s="4885" t="s">
        <v>22</v>
      </c>
      <c r="H135" s="4885" t="s">
        <v>22</v>
      </c>
      <c r="I135" s="4885" t="s">
        <v>803</v>
      </c>
    </row>
    <row customHeight="1" ht="11.25">
      <c r="A136" s="4885" t="s">
        <v>2348</v>
      </c>
      <c r="B136" s="4885" t="s">
        <v>16</v>
      </c>
      <c r="C136" s="4885" t="s">
        <v>2793</v>
      </c>
      <c r="D136" s="4885" t="s">
        <v>2794</v>
      </c>
      <c r="E136" s="4885" t="s">
        <v>2795</v>
      </c>
      <c r="F136" s="4885" t="s">
        <v>2575</v>
      </c>
      <c r="G136" s="4885" t="s">
        <v>22</v>
      </c>
      <c r="H136" s="4885" t="s">
        <v>22</v>
      </c>
      <c r="I136" s="4885" t="s">
        <v>803</v>
      </c>
    </row>
    <row customHeight="1" ht="11.25">
      <c r="A137" s="4885" t="s">
        <v>2348</v>
      </c>
      <c r="B137" s="4885" t="s">
        <v>16</v>
      </c>
      <c r="C137" s="4885" t="s">
        <v>2796</v>
      </c>
      <c r="D137" s="4885" t="s">
        <v>2797</v>
      </c>
      <c r="E137" s="4885" t="s">
        <v>2798</v>
      </c>
      <c r="F137" s="4885" t="s">
        <v>2384</v>
      </c>
      <c r="G137" s="4885" t="s">
        <v>22</v>
      </c>
      <c r="H137" s="4885" t="s">
        <v>22</v>
      </c>
      <c r="I137" s="4885" t="s">
        <v>803</v>
      </c>
    </row>
    <row customHeight="1" ht="11.25">
      <c r="A138" s="4885" t="s">
        <v>2348</v>
      </c>
      <c r="B138" s="4885" t="s">
        <v>16</v>
      </c>
      <c r="C138" s="4885" t="s">
        <v>2799</v>
      </c>
      <c r="D138" s="4885" t="s">
        <v>2800</v>
      </c>
      <c r="E138" s="4885" t="s">
        <v>2801</v>
      </c>
      <c r="F138" s="4885" t="s">
        <v>2356</v>
      </c>
      <c r="G138" s="4885" t="s">
        <v>2802</v>
      </c>
      <c r="H138" s="4885" t="s">
        <v>22</v>
      </c>
      <c r="I138" s="4885" t="s">
        <v>803</v>
      </c>
    </row>
    <row customHeight="1" ht="11.25">
      <c r="A139" s="4885" t="s">
        <v>2348</v>
      </c>
      <c r="B139" s="4885" t="s">
        <v>16</v>
      </c>
      <c r="C139" s="4885" t="s">
        <v>2803</v>
      </c>
      <c r="D139" s="4885" t="s">
        <v>2804</v>
      </c>
      <c r="E139" s="4885" t="s">
        <v>2805</v>
      </c>
      <c r="F139" s="4885" t="s">
        <v>2806</v>
      </c>
      <c r="G139" s="4885" t="s">
        <v>22</v>
      </c>
      <c r="H139" s="4885" t="s">
        <v>22</v>
      </c>
      <c r="I139" s="4885" t="s">
        <v>803</v>
      </c>
    </row>
    <row customHeight="1" ht="11.25">
      <c r="A140" s="4885" t="s">
        <v>2348</v>
      </c>
      <c r="B140" s="4885" t="s">
        <v>16</v>
      </c>
      <c r="C140" s="4885" t="s">
        <v>2807</v>
      </c>
      <c r="D140" s="4885" t="s">
        <v>2808</v>
      </c>
      <c r="E140" s="4885" t="s">
        <v>2809</v>
      </c>
      <c r="F140" s="4885" t="s">
        <v>2432</v>
      </c>
      <c r="G140" s="4885" t="s">
        <v>22</v>
      </c>
      <c r="H140" s="4885" t="s">
        <v>22</v>
      </c>
      <c r="I140" s="4885" t="s">
        <v>803</v>
      </c>
    </row>
    <row customHeight="1" ht="11.25">
      <c r="A141" s="4885" t="s">
        <v>2348</v>
      </c>
      <c r="B141" s="4885" t="s">
        <v>16</v>
      </c>
      <c r="C141" s="4885" t="s">
        <v>2810</v>
      </c>
      <c r="D141" s="4885" t="s">
        <v>2811</v>
      </c>
      <c r="E141" s="4885" t="s">
        <v>2812</v>
      </c>
      <c r="F141" s="4885" t="s">
        <v>2575</v>
      </c>
      <c r="G141" s="4885" t="s">
        <v>22</v>
      </c>
      <c r="H141" s="4885" t="s">
        <v>22</v>
      </c>
      <c r="I141" s="4885" t="s">
        <v>803</v>
      </c>
    </row>
    <row customHeight="1" ht="11.25">
      <c r="A142" s="4885" t="s">
        <v>2348</v>
      </c>
      <c r="B142" s="4885" t="s">
        <v>16</v>
      </c>
      <c r="C142" s="4885" t="s">
        <v>2813</v>
      </c>
      <c r="D142" s="4885" t="s">
        <v>2814</v>
      </c>
      <c r="E142" s="4885" t="s">
        <v>2815</v>
      </c>
      <c r="F142" s="4885" t="s">
        <v>2432</v>
      </c>
      <c r="G142" s="4885" t="s">
        <v>22</v>
      </c>
      <c r="H142" s="4885" t="s">
        <v>22</v>
      </c>
      <c r="I142" s="4885" t="s">
        <v>803</v>
      </c>
    </row>
    <row customHeight="1" ht="11.25">
      <c r="A143" s="4885" t="s">
        <v>2348</v>
      </c>
      <c r="B143" s="4885" t="s">
        <v>16</v>
      </c>
      <c r="C143" s="4885" t="s">
        <v>2816</v>
      </c>
      <c r="D143" s="4885" t="s">
        <v>2817</v>
      </c>
      <c r="E143" s="4885" t="s">
        <v>2818</v>
      </c>
      <c r="F143" s="4885" t="s">
        <v>2467</v>
      </c>
      <c r="G143" s="4885" t="s">
        <v>22</v>
      </c>
      <c r="H143" s="4885" t="s">
        <v>22</v>
      </c>
      <c r="I143" s="4885" t="s">
        <v>803</v>
      </c>
    </row>
    <row customHeight="1" ht="11.25">
      <c r="A144" s="4885" t="s">
        <v>2348</v>
      </c>
      <c r="B144" s="4885" t="s">
        <v>16</v>
      </c>
      <c r="C144" s="4885" t="s">
        <v>2819</v>
      </c>
      <c r="D144" s="4885" t="s">
        <v>2820</v>
      </c>
      <c r="E144" s="4885" t="s">
        <v>2821</v>
      </c>
      <c r="F144" s="4885" t="s">
        <v>2356</v>
      </c>
      <c r="G144" s="4885" t="s">
        <v>22</v>
      </c>
      <c r="H144" s="4885" t="s">
        <v>22</v>
      </c>
      <c r="I144" s="4885" t="s">
        <v>803</v>
      </c>
    </row>
    <row customHeight="1" ht="11.25">
      <c r="A145" s="4885" t="s">
        <v>2348</v>
      </c>
      <c r="B145" s="4885" t="s">
        <v>16</v>
      </c>
      <c r="C145" s="4885" t="s">
        <v>2822</v>
      </c>
      <c r="D145" s="4885" t="s">
        <v>2823</v>
      </c>
      <c r="E145" s="4885" t="s">
        <v>2824</v>
      </c>
      <c r="F145" s="4885" t="s">
        <v>2450</v>
      </c>
      <c r="G145" s="4885" t="s">
        <v>22</v>
      </c>
      <c r="H145" s="4885" t="s">
        <v>22</v>
      </c>
      <c r="I145" s="4885" t="s">
        <v>803</v>
      </c>
    </row>
    <row customHeight="1" ht="11.25">
      <c r="A146" s="4885" t="s">
        <v>2348</v>
      </c>
      <c r="B146" s="4885" t="s">
        <v>16</v>
      </c>
      <c r="C146" s="4885" t="s">
        <v>2825</v>
      </c>
      <c r="D146" s="4885" t="s">
        <v>2826</v>
      </c>
      <c r="E146" s="4885" t="s">
        <v>2827</v>
      </c>
      <c r="F146" s="4885" t="s">
        <v>2806</v>
      </c>
      <c r="G146" s="4885" t="s">
        <v>2828</v>
      </c>
      <c r="H146" s="4885" t="s">
        <v>22</v>
      </c>
      <c r="I146" s="4885" t="s">
        <v>803</v>
      </c>
    </row>
    <row customHeight="1" ht="11.25">
      <c r="A147" s="4885" t="s">
        <v>2348</v>
      </c>
      <c r="B147" s="4885" t="s">
        <v>16</v>
      </c>
      <c r="C147" s="4885" t="s">
        <v>2829</v>
      </c>
      <c r="D147" s="4885" t="s">
        <v>2830</v>
      </c>
      <c r="E147" s="4885" t="s">
        <v>2831</v>
      </c>
      <c r="F147" s="4885" t="s">
        <v>2356</v>
      </c>
      <c r="G147" s="4885" t="s">
        <v>22</v>
      </c>
      <c r="H147" s="4885" t="s">
        <v>22</v>
      </c>
      <c r="I147" s="4885" t="s">
        <v>803</v>
      </c>
    </row>
    <row customHeight="1" ht="11.25">
      <c r="A148" s="4885" t="s">
        <v>2348</v>
      </c>
      <c r="B148" s="4885" t="s">
        <v>16</v>
      </c>
      <c r="C148" s="4885" t="s">
        <v>2832</v>
      </c>
      <c r="D148" s="4885" t="s">
        <v>2833</v>
      </c>
      <c r="E148" s="4885" t="s">
        <v>2834</v>
      </c>
      <c r="F148" s="4885" t="s">
        <v>2356</v>
      </c>
      <c r="G148" s="4885" t="s">
        <v>22</v>
      </c>
      <c r="H148" s="4885" t="s">
        <v>22</v>
      </c>
      <c r="I148" s="4885" t="s">
        <v>803</v>
      </c>
    </row>
    <row customHeight="1" ht="11.25">
      <c r="A149" s="4885" t="s">
        <v>2348</v>
      </c>
      <c r="B149" s="4885" t="s">
        <v>16</v>
      </c>
      <c r="C149" s="4885" t="s">
        <v>2835</v>
      </c>
      <c r="D149" s="4885" t="s">
        <v>2836</v>
      </c>
      <c r="E149" s="4885" t="s">
        <v>2837</v>
      </c>
      <c r="F149" s="4885" t="s">
        <v>2651</v>
      </c>
      <c r="G149" s="4885" t="s">
        <v>22</v>
      </c>
      <c r="H149" s="4885" t="s">
        <v>22</v>
      </c>
      <c r="I149" s="4885" t="s">
        <v>803</v>
      </c>
    </row>
    <row customHeight="1" ht="11.25">
      <c r="A150" s="4885" t="s">
        <v>2348</v>
      </c>
      <c r="B150" s="4885" t="s">
        <v>16</v>
      </c>
      <c r="C150" s="4885" t="s">
        <v>2838</v>
      </c>
      <c r="D150" s="4885" t="s">
        <v>2839</v>
      </c>
      <c r="E150" s="4885" t="s">
        <v>2840</v>
      </c>
      <c r="F150" s="4885" t="s">
        <v>2482</v>
      </c>
      <c r="G150" s="4885" t="s">
        <v>2841</v>
      </c>
      <c r="H150" s="4885" t="s">
        <v>22</v>
      </c>
      <c r="I150" s="4885" t="s">
        <v>803</v>
      </c>
    </row>
    <row customHeight="1" ht="11.25">
      <c r="A151" s="4885" t="s">
        <v>2348</v>
      </c>
      <c r="B151" s="4885" t="s">
        <v>16</v>
      </c>
      <c r="C151" s="4885" t="s">
        <v>2842</v>
      </c>
      <c r="D151" s="4885" t="s">
        <v>2843</v>
      </c>
      <c r="E151" s="4885" t="s">
        <v>2844</v>
      </c>
      <c r="F151" s="4885" t="s">
        <v>2404</v>
      </c>
      <c r="G151" s="4885" t="s">
        <v>22</v>
      </c>
      <c r="H151" s="4885" t="s">
        <v>22</v>
      </c>
      <c r="I151" s="4885" t="s">
        <v>803</v>
      </c>
    </row>
    <row customHeight="1" ht="11.25">
      <c r="A152" s="4885" t="s">
        <v>2348</v>
      </c>
      <c r="B152" s="4885" t="s">
        <v>16</v>
      </c>
      <c r="C152" s="4885" t="s">
        <v>2845</v>
      </c>
      <c r="D152" s="4885" t="s">
        <v>2846</v>
      </c>
      <c r="E152" s="4885" t="s">
        <v>2847</v>
      </c>
      <c r="F152" s="4885" t="s">
        <v>2443</v>
      </c>
      <c r="G152" s="4885" t="s">
        <v>22</v>
      </c>
      <c r="H152" s="4885" t="s">
        <v>22</v>
      </c>
      <c r="I152" s="4885" t="s">
        <v>803</v>
      </c>
    </row>
    <row customHeight="1" ht="11.25">
      <c r="A153" s="4885" t="s">
        <v>2348</v>
      </c>
      <c r="B153" s="4885" t="s">
        <v>16</v>
      </c>
      <c r="C153" s="4885" t="s">
        <v>2848</v>
      </c>
      <c r="D153" s="4885" t="s">
        <v>2849</v>
      </c>
      <c r="E153" s="4885" t="s">
        <v>2850</v>
      </c>
      <c r="F153" s="4885" t="s">
        <v>2450</v>
      </c>
      <c r="G153" s="4885" t="s">
        <v>22</v>
      </c>
      <c r="H153" s="4885" t="s">
        <v>22</v>
      </c>
      <c r="I153" s="4885" t="s">
        <v>803</v>
      </c>
    </row>
    <row customHeight="1" ht="11.25">
      <c r="A154" s="4885" t="s">
        <v>2348</v>
      </c>
      <c r="B154" s="4885" t="s">
        <v>16</v>
      </c>
      <c r="C154" s="4885" t="s">
        <v>2851</v>
      </c>
      <c r="D154" s="4885" t="s">
        <v>2852</v>
      </c>
      <c r="E154" s="4885" t="s">
        <v>2853</v>
      </c>
      <c r="F154" s="4885" t="s">
        <v>2482</v>
      </c>
      <c r="G154" s="4885" t="s">
        <v>22</v>
      </c>
      <c r="H154" s="4885" t="s">
        <v>22</v>
      </c>
      <c r="I154" s="4885" t="s">
        <v>803</v>
      </c>
    </row>
    <row customHeight="1" ht="11.25">
      <c r="A155" s="4885" t="s">
        <v>2348</v>
      </c>
      <c r="B155" s="4885" t="s">
        <v>16</v>
      </c>
      <c r="C155" s="4885" t="s">
        <v>2854</v>
      </c>
      <c r="D155" s="4885" t="s">
        <v>2855</v>
      </c>
      <c r="E155" s="4885" t="s">
        <v>2856</v>
      </c>
      <c r="F155" s="4885" t="s">
        <v>2575</v>
      </c>
      <c r="G155" s="4885" t="s">
        <v>22</v>
      </c>
      <c r="H155" s="4885" t="s">
        <v>22</v>
      </c>
      <c r="I155" s="4885" t="s">
        <v>803</v>
      </c>
    </row>
    <row customHeight="1" ht="11.25">
      <c r="A156" s="4885" t="s">
        <v>2348</v>
      </c>
      <c r="B156" s="4885" t="s">
        <v>16</v>
      </c>
      <c r="C156" s="4885" t="s">
        <v>2857</v>
      </c>
      <c r="D156" s="4885" t="s">
        <v>2858</v>
      </c>
      <c r="E156" s="4885" t="s">
        <v>2859</v>
      </c>
      <c r="F156" s="4885" t="s">
        <v>2482</v>
      </c>
      <c r="G156" s="4885" t="s">
        <v>22</v>
      </c>
      <c r="H156" s="4885" t="s">
        <v>22</v>
      </c>
      <c r="I156" s="4885" t="s">
        <v>803</v>
      </c>
    </row>
    <row customHeight="1" ht="11.25">
      <c r="A157" s="4885" t="s">
        <v>2348</v>
      </c>
      <c r="B157" s="4885" t="s">
        <v>16</v>
      </c>
      <c r="C157" s="4885" t="s">
        <v>2860</v>
      </c>
      <c r="D157" s="4885" t="s">
        <v>2861</v>
      </c>
      <c r="E157" s="4885" t="s">
        <v>2862</v>
      </c>
      <c r="F157" s="4885" t="s">
        <v>2443</v>
      </c>
      <c r="G157" s="4885" t="s">
        <v>22</v>
      </c>
      <c r="H157" s="4885" t="s">
        <v>22</v>
      </c>
      <c r="I157" s="4885" t="s">
        <v>803</v>
      </c>
    </row>
    <row customHeight="1" ht="11.25">
      <c r="A158" s="4885" t="s">
        <v>2348</v>
      </c>
      <c r="B158" s="4885" t="s">
        <v>16</v>
      </c>
      <c r="C158" s="4885" t="s">
        <v>2863</v>
      </c>
      <c r="D158" s="4885" t="s">
        <v>2861</v>
      </c>
      <c r="E158" s="4885" t="s">
        <v>2864</v>
      </c>
      <c r="F158" s="4885" t="s">
        <v>2384</v>
      </c>
      <c r="G158" s="4885" t="s">
        <v>22</v>
      </c>
      <c r="H158" s="4885" t="s">
        <v>22</v>
      </c>
      <c r="I158" s="4885" t="s">
        <v>803</v>
      </c>
    </row>
    <row customHeight="1" ht="11.25">
      <c r="A159" s="4885" t="s">
        <v>2348</v>
      </c>
      <c r="B159" s="4885" t="s">
        <v>16</v>
      </c>
      <c r="C159" s="4885" t="s">
        <v>2865</v>
      </c>
      <c r="D159" s="4885" t="s">
        <v>2866</v>
      </c>
      <c r="E159" s="4885" t="s">
        <v>2867</v>
      </c>
      <c r="F159" s="4885" t="s">
        <v>2443</v>
      </c>
      <c r="G159" s="4885" t="s">
        <v>22</v>
      </c>
      <c r="H159" s="4885" t="s">
        <v>22</v>
      </c>
      <c r="I159" s="4885" t="s">
        <v>803</v>
      </c>
    </row>
    <row customHeight="1" ht="11.25">
      <c r="A160" s="4885" t="s">
        <v>2348</v>
      </c>
      <c r="B160" s="4885" t="s">
        <v>16</v>
      </c>
      <c r="C160" s="4885" t="s">
        <v>2868</v>
      </c>
      <c r="D160" s="4885" t="s">
        <v>2869</v>
      </c>
      <c r="E160" s="4885" t="s">
        <v>2870</v>
      </c>
      <c r="F160" s="4885" t="s">
        <v>2356</v>
      </c>
      <c r="G160" s="4885" t="s">
        <v>22</v>
      </c>
      <c r="H160" s="4885" t="s">
        <v>22</v>
      </c>
      <c r="I160" s="4885" t="s">
        <v>803</v>
      </c>
    </row>
    <row customHeight="1" ht="11.25">
      <c r="A161" s="4885" t="s">
        <v>2348</v>
      </c>
      <c r="B161" s="4885" t="s">
        <v>16</v>
      </c>
      <c r="C161" s="4885" t="s">
        <v>2871</v>
      </c>
      <c r="D161" s="4885" t="s">
        <v>2872</v>
      </c>
      <c r="E161" s="4885" t="s">
        <v>2873</v>
      </c>
      <c r="F161" s="4885" t="s">
        <v>2482</v>
      </c>
      <c r="G161" s="4885" t="s">
        <v>22</v>
      </c>
      <c r="H161" s="4885" t="s">
        <v>22</v>
      </c>
      <c r="I161" s="4885" t="s">
        <v>803</v>
      </c>
    </row>
    <row customHeight="1" ht="11.25">
      <c r="A162" s="4885" t="s">
        <v>2348</v>
      </c>
      <c r="B162" s="4885" t="s">
        <v>16</v>
      </c>
      <c r="C162" s="4885" t="s">
        <v>2874</v>
      </c>
      <c r="D162" s="4885" t="s">
        <v>2875</v>
      </c>
      <c r="E162" s="4885" t="s">
        <v>2876</v>
      </c>
      <c r="F162" s="4885" t="s">
        <v>2575</v>
      </c>
      <c r="G162" s="4885" t="s">
        <v>22</v>
      </c>
      <c r="H162" s="4885" t="s">
        <v>22</v>
      </c>
      <c r="I162" s="4885" t="s">
        <v>803</v>
      </c>
    </row>
    <row customHeight="1" ht="11.25">
      <c r="A163" s="4885" t="s">
        <v>2348</v>
      </c>
      <c r="B163" s="4885" t="s">
        <v>16</v>
      </c>
      <c r="C163" s="4885" t="s">
        <v>2877</v>
      </c>
      <c r="D163" s="4885" t="s">
        <v>2878</v>
      </c>
      <c r="E163" s="4885" t="s">
        <v>2879</v>
      </c>
      <c r="F163" s="4885" t="s">
        <v>2806</v>
      </c>
      <c r="G163" s="4885" t="s">
        <v>22</v>
      </c>
      <c r="H163" s="4885" t="s">
        <v>22</v>
      </c>
      <c r="I163" s="4885" t="s">
        <v>803</v>
      </c>
    </row>
    <row customHeight="1" ht="11.25">
      <c r="A164" s="4885" t="s">
        <v>2348</v>
      </c>
      <c r="B164" s="4885" t="s">
        <v>16</v>
      </c>
      <c r="C164" s="4885" t="s">
        <v>2880</v>
      </c>
      <c r="D164" s="4885" t="s">
        <v>2881</v>
      </c>
      <c r="E164" s="4885" t="s">
        <v>2882</v>
      </c>
      <c r="F164" s="4885" t="s">
        <v>2356</v>
      </c>
      <c r="G164" s="4885" t="s">
        <v>2883</v>
      </c>
      <c r="H164" s="4885" t="s">
        <v>22</v>
      </c>
      <c r="I164" s="4885" t="s">
        <v>803</v>
      </c>
    </row>
    <row customHeight="1" ht="11.25">
      <c r="A165" s="4885" t="s">
        <v>2348</v>
      </c>
      <c r="B165" s="4885" t="s">
        <v>16</v>
      </c>
      <c r="C165" s="4885" t="s">
        <v>2884</v>
      </c>
      <c r="D165" s="4885" t="s">
        <v>2885</v>
      </c>
      <c r="E165" s="4885" t="s">
        <v>2886</v>
      </c>
      <c r="F165" s="4885" t="s">
        <v>2482</v>
      </c>
      <c r="G165" s="4885" t="s">
        <v>22</v>
      </c>
      <c r="H165" s="4885" t="s">
        <v>22</v>
      </c>
      <c r="I165" s="4885" t="s">
        <v>803</v>
      </c>
    </row>
    <row customHeight="1" ht="11.25">
      <c r="A166" s="4885" t="s">
        <v>2348</v>
      </c>
      <c r="B166" s="4885" t="s">
        <v>16</v>
      </c>
      <c r="C166" s="4885" t="s">
        <v>2887</v>
      </c>
      <c r="D166" s="4885" t="s">
        <v>2888</v>
      </c>
      <c r="E166" s="4885" t="s">
        <v>2889</v>
      </c>
      <c r="F166" s="4885" t="s">
        <v>2623</v>
      </c>
      <c r="G166" s="4885" t="s">
        <v>22</v>
      </c>
      <c r="H166" s="4885" t="s">
        <v>22</v>
      </c>
      <c r="I166" s="4885" t="s">
        <v>803</v>
      </c>
    </row>
    <row customHeight="1" ht="11.25">
      <c r="A167" s="4885" t="s">
        <v>2348</v>
      </c>
      <c r="B167" s="4885" t="s">
        <v>16</v>
      </c>
      <c r="C167" s="4885" t="s">
        <v>2890</v>
      </c>
      <c r="D167" s="4885" t="s">
        <v>2891</v>
      </c>
      <c r="E167" s="4885" t="s">
        <v>2892</v>
      </c>
      <c r="F167" s="4885" t="s">
        <v>2482</v>
      </c>
      <c r="G167" s="4885" t="s">
        <v>22</v>
      </c>
      <c r="H167" s="4885" t="s">
        <v>22</v>
      </c>
      <c r="I167" s="4885" t="s">
        <v>803</v>
      </c>
    </row>
    <row customHeight="1" ht="11.25">
      <c r="A168" s="4885" t="s">
        <v>2348</v>
      </c>
      <c r="B168" s="4885" t="s">
        <v>16</v>
      </c>
      <c r="C168" s="4885" t="s">
        <v>2893</v>
      </c>
      <c r="D168" s="4885" t="s">
        <v>2894</v>
      </c>
      <c r="E168" s="4885" t="s">
        <v>2895</v>
      </c>
      <c r="F168" s="4885" t="s">
        <v>2623</v>
      </c>
      <c r="G168" s="4885" t="s">
        <v>22</v>
      </c>
      <c r="H168" s="4885" t="s">
        <v>22</v>
      </c>
      <c r="I168" s="4885" t="s">
        <v>803</v>
      </c>
    </row>
    <row customHeight="1" ht="11.25">
      <c r="A169" s="4885" t="s">
        <v>2348</v>
      </c>
      <c r="B169" s="4885" t="s">
        <v>16</v>
      </c>
      <c r="C169" s="4885" t="s">
        <v>2896</v>
      </c>
      <c r="D169" s="4885" t="s">
        <v>2897</v>
      </c>
      <c r="E169" s="4885" t="s">
        <v>2898</v>
      </c>
      <c r="F169" s="4885" t="s">
        <v>2443</v>
      </c>
      <c r="G169" s="4885" t="s">
        <v>22</v>
      </c>
      <c r="H169" s="4885" t="s">
        <v>22</v>
      </c>
      <c r="I169" s="4885" t="s">
        <v>803</v>
      </c>
    </row>
    <row customHeight="1" ht="11.25">
      <c r="A170" s="4885" t="s">
        <v>2348</v>
      </c>
      <c r="B170" s="4885" t="s">
        <v>16</v>
      </c>
      <c r="C170" s="4885" t="s">
        <v>2899</v>
      </c>
      <c r="D170" s="4885" t="s">
        <v>2900</v>
      </c>
      <c r="E170" s="4885" t="s">
        <v>2901</v>
      </c>
      <c r="F170" s="4885" t="s">
        <v>2432</v>
      </c>
      <c r="G170" s="4885" t="s">
        <v>22</v>
      </c>
      <c r="H170" s="4885" t="s">
        <v>22</v>
      </c>
      <c r="I170" s="4885" t="s">
        <v>803</v>
      </c>
    </row>
    <row customHeight="1" ht="11.25">
      <c r="A171" s="4885" t="s">
        <v>2348</v>
      </c>
      <c r="B171" s="4885" t="s">
        <v>16</v>
      </c>
      <c r="C171" s="4885" t="s">
        <v>2902</v>
      </c>
      <c r="D171" s="4885" t="s">
        <v>2903</v>
      </c>
      <c r="E171" s="4885" t="s">
        <v>2904</v>
      </c>
      <c r="F171" s="4885" t="s">
        <v>2356</v>
      </c>
      <c r="G171" s="4885" t="s">
        <v>22</v>
      </c>
      <c r="H171" s="4885" t="s">
        <v>22</v>
      </c>
      <c r="I171" s="4885" t="s">
        <v>803</v>
      </c>
    </row>
    <row customHeight="1" ht="11.25">
      <c r="A172" s="4885" t="s">
        <v>2348</v>
      </c>
      <c r="B172" s="4885" t="s">
        <v>16</v>
      </c>
      <c r="C172" s="4885" t="s">
        <v>2905</v>
      </c>
      <c r="D172" s="4885" t="s">
        <v>2906</v>
      </c>
      <c r="E172" s="4885" t="s">
        <v>2907</v>
      </c>
      <c r="F172" s="4885" t="s">
        <v>2908</v>
      </c>
      <c r="G172" s="4885" t="s">
        <v>22</v>
      </c>
      <c r="H172" s="4885" t="s">
        <v>22</v>
      </c>
      <c r="I172" s="4885" t="s">
        <v>803</v>
      </c>
    </row>
    <row customHeight="1" ht="11.25">
      <c r="A173" s="4885" t="s">
        <v>2348</v>
      </c>
      <c r="B173" s="4885" t="s">
        <v>16</v>
      </c>
      <c r="C173" s="4885" t="s">
        <v>2909</v>
      </c>
      <c r="D173" s="4885" t="s">
        <v>2910</v>
      </c>
      <c r="E173" s="4885" t="s">
        <v>2911</v>
      </c>
      <c r="F173" s="4885" t="s">
        <v>2356</v>
      </c>
      <c r="G173" s="4885" t="s">
        <v>22</v>
      </c>
      <c r="H173" s="4885" t="s">
        <v>22</v>
      </c>
      <c r="I173" s="4885" t="s">
        <v>803</v>
      </c>
    </row>
    <row customHeight="1" ht="11.25">
      <c r="A174" s="4885" t="s">
        <v>2348</v>
      </c>
      <c r="B174" s="4885" t="s">
        <v>16</v>
      </c>
      <c r="C174" s="4885" t="s">
        <v>2912</v>
      </c>
      <c r="D174" s="4885" t="s">
        <v>2913</v>
      </c>
      <c r="E174" s="4885" t="s">
        <v>2914</v>
      </c>
      <c r="F174" s="4885" t="s">
        <v>2432</v>
      </c>
      <c r="G174" s="4885" t="s">
        <v>22</v>
      </c>
      <c r="H174" s="4885" t="s">
        <v>22</v>
      </c>
      <c r="I174" s="4885" t="s">
        <v>803</v>
      </c>
    </row>
    <row customHeight="1" ht="11.25">
      <c r="A175" s="4885" t="s">
        <v>2348</v>
      </c>
      <c r="B175" s="4885" t="s">
        <v>16</v>
      </c>
      <c r="C175" s="4885" t="s">
        <v>2915</v>
      </c>
      <c r="D175" s="4885" t="s">
        <v>2916</v>
      </c>
      <c r="E175" s="4885" t="s">
        <v>2917</v>
      </c>
      <c r="F175" s="4885" t="s">
        <v>2918</v>
      </c>
      <c r="G175" s="4885" t="s">
        <v>22</v>
      </c>
      <c r="H175" s="4885" t="s">
        <v>22</v>
      </c>
      <c r="I175" s="4885" t="s">
        <v>803</v>
      </c>
    </row>
    <row customHeight="1" ht="11.25">
      <c r="A176" s="4885" t="s">
        <v>2348</v>
      </c>
      <c r="B176" s="4885" t="s">
        <v>16</v>
      </c>
      <c r="C176" s="4885" t="s">
        <v>2919</v>
      </c>
      <c r="D176" s="4885" t="s">
        <v>2920</v>
      </c>
      <c r="E176" s="4885" t="s">
        <v>2921</v>
      </c>
      <c r="F176" s="4885" t="s">
        <v>2404</v>
      </c>
      <c r="G176" s="4885" t="s">
        <v>22</v>
      </c>
      <c r="H176" s="4885" t="s">
        <v>22</v>
      </c>
      <c r="I176" s="4885" t="s">
        <v>803</v>
      </c>
    </row>
    <row customHeight="1" ht="11.25">
      <c r="A177" s="4885" t="s">
        <v>2348</v>
      </c>
      <c r="B177" s="4885" t="s">
        <v>16</v>
      </c>
      <c r="C177" s="4885" t="s">
        <v>2922</v>
      </c>
      <c r="D177" s="4885" t="s">
        <v>2923</v>
      </c>
      <c r="E177" s="4885" t="s">
        <v>2924</v>
      </c>
      <c r="F177" s="4885" t="s">
        <v>2432</v>
      </c>
      <c r="G177" s="4885" t="s">
        <v>22</v>
      </c>
      <c r="H177" s="4885" t="s">
        <v>22</v>
      </c>
      <c r="I177" s="4885" t="s">
        <v>803</v>
      </c>
    </row>
    <row customHeight="1" ht="11.25">
      <c r="A178" s="4885" t="s">
        <v>2348</v>
      </c>
      <c r="B178" s="4885" t="s">
        <v>16</v>
      </c>
      <c r="C178" s="4885" t="s">
        <v>2925</v>
      </c>
      <c r="D178" s="4885" t="s">
        <v>2926</v>
      </c>
      <c r="E178" s="4885" t="s">
        <v>2927</v>
      </c>
      <c r="F178" s="4885" t="s">
        <v>2399</v>
      </c>
      <c r="G178" s="4885" t="s">
        <v>22</v>
      </c>
      <c r="H178" s="4885" t="s">
        <v>22</v>
      </c>
      <c r="I178" s="4885" t="s">
        <v>803</v>
      </c>
    </row>
    <row customHeight="1" ht="11.25">
      <c r="A179" s="4885" t="s">
        <v>2348</v>
      </c>
      <c r="B179" s="4885" t="s">
        <v>16</v>
      </c>
      <c r="C179" s="4885" t="s">
        <v>2928</v>
      </c>
      <c r="D179" s="4885" t="s">
        <v>2929</v>
      </c>
      <c r="E179" s="4885" t="s">
        <v>2930</v>
      </c>
      <c r="F179" s="4885" t="s">
        <v>2356</v>
      </c>
      <c r="G179" s="4885" t="s">
        <v>22</v>
      </c>
      <c r="H179" s="4885" t="s">
        <v>22</v>
      </c>
      <c r="I179" s="4885" t="s">
        <v>803</v>
      </c>
    </row>
    <row customHeight="1" ht="11.25">
      <c r="A180" s="4885" t="s">
        <v>2348</v>
      </c>
      <c r="B180" s="4885" t="s">
        <v>16</v>
      </c>
      <c r="C180" s="4885" t="s">
        <v>2931</v>
      </c>
      <c r="D180" s="4885" t="s">
        <v>2932</v>
      </c>
      <c r="E180" s="4885" t="s">
        <v>2933</v>
      </c>
      <c r="F180" s="4885" t="s">
        <v>2356</v>
      </c>
      <c r="G180" s="4885" t="s">
        <v>22</v>
      </c>
      <c r="H180" s="4885" t="s">
        <v>22</v>
      </c>
      <c r="I180" s="4885" t="s">
        <v>803</v>
      </c>
    </row>
    <row customHeight="1" ht="11.25">
      <c r="A181" s="4885" t="s">
        <v>2348</v>
      </c>
      <c r="B181" s="4885" t="s">
        <v>16</v>
      </c>
      <c r="C181" s="4885" t="s">
        <v>2934</v>
      </c>
      <c r="D181" s="4885" t="s">
        <v>2935</v>
      </c>
      <c r="E181" s="4885" t="s">
        <v>2936</v>
      </c>
      <c r="F181" s="4885" t="s">
        <v>2688</v>
      </c>
      <c r="G181" s="4885" t="s">
        <v>22</v>
      </c>
      <c r="H181" s="4885" t="s">
        <v>22</v>
      </c>
      <c r="I181" s="4885" t="s">
        <v>803</v>
      </c>
    </row>
    <row customHeight="1" ht="11.25">
      <c r="A182" s="4885" t="s">
        <v>2348</v>
      </c>
      <c r="B182" s="4885" t="s">
        <v>16</v>
      </c>
      <c r="C182" s="4885" t="s">
        <v>2937</v>
      </c>
      <c r="D182" s="4885" t="s">
        <v>2938</v>
      </c>
      <c r="E182" s="4885" t="s">
        <v>2939</v>
      </c>
      <c r="F182" s="4885" t="s">
        <v>2356</v>
      </c>
      <c r="G182" s="4885" t="s">
        <v>22</v>
      </c>
      <c r="H182" s="4885" t="s">
        <v>22</v>
      </c>
      <c r="I182" s="4885" t="s">
        <v>803</v>
      </c>
    </row>
    <row customHeight="1" ht="11.25">
      <c r="A183" s="4885" t="s">
        <v>2348</v>
      </c>
      <c r="B183" s="4885" t="s">
        <v>16</v>
      </c>
      <c r="C183" s="4885" t="s">
        <v>2940</v>
      </c>
      <c r="D183" s="4885" t="s">
        <v>2941</v>
      </c>
      <c r="E183" s="4885" t="s">
        <v>2413</v>
      </c>
      <c r="F183" s="4885" t="s">
        <v>2616</v>
      </c>
      <c r="G183" s="4885" t="s">
        <v>22</v>
      </c>
      <c r="H183" s="4885" t="s">
        <v>22</v>
      </c>
      <c r="I183" s="4885" t="s">
        <v>803</v>
      </c>
    </row>
    <row customHeight="1" ht="11.25">
      <c r="A184" s="4885" t="s">
        <v>2348</v>
      </c>
      <c r="B184" s="4885" t="s">
        <v>16</v>
      </c>
      <c r="C184" s="4885" t="s">
        <v>2942</v>
      </c>
      <c r="D184" s="4885" t="s">
        <v>2943</v>
      </c>
      <c r="E184" s="4885" t="s">
        <v>2944</v>
      </c>
      <c r="F184" s="4885" t="s">
        <v>2575</v>
      </c>
      <c r="G184" s="4885" t="s">
        <v>22</v>
      </c>
      <c r="H184" s="4885" t="s">
        <v>22</v>
      </c>
      <c r="I184" s="4885" t="s">
        <v>803</v>
      </c>
    </row>
    <row customHeight="1" ht="11.25">
      <c r="A185" s="4885" t="s">
        <v>2348</v>
      </c>
      <c r="B185" s="4885" t="s">
        <v>16</v>
      </c>
      <c r="C185" s="4885" t="s">
        <v>2945</v>
      </c>
      <c r="D185" s="4885" t="s">
        <v>2946</v>
      </c>
      <c r="E185" s="4885" t="s">
        <v>2947</v>
      </c>
      <c r="F185" s="4885" t="s">
        <v>2948</v>
      </c>
      <c r="G185" s="4885" t="s">
        <v>22</v>
      </c>
      <c r="H185" s="4885" t="s">
        <v>22</v>
      </c>
      <c r="I185" s="4885" t="s">
        <v>803</v>
      </c>
    </row>
    <row customHeight="1" ht="11.25">
      <c r="A186" s="4885" t="s">
        <v>2348</v>
      </c>
      <c r="B186" s="4885" t="s">
        <v>16</v>
      </c>
      <c r="C186" s="4885" t="s">
        <v>22</v>
      </c>
      <c r="D186" s="4885" t="s">
        <v>2949</v>
      </c>
      <c r="E186" s="4885" t="s">
        <v>2950</v>
      </c>
      <c r="F186" s="4885" t="s">
        <v>2356</v>
      </c>
      <c r="G186" s="4885" t="s">
        <v>22</v>
      </c>
      <c r="H186" s="4885" t="s">
        <v>22</v>
      </c>
      <c r="I186" s="4885" t="s">
        <v>803</v>
      </c>
    </row>
    <row customHeight="1" ht="11.25">
      <c r="A187" s="4885" t="s">
        <v>2348</v>
      </c>
      <c r="B187" s="4885" t="s">
        <v>16</v>
      </c>
      <c r="C187" s="4885" t="s">
        <v>2951</v>
      </c>
      <c r="D187" s="4885" t="s">
        <v>2952</v>
      </c>
      <c r="E187" s="4885" t="s">
        <v>2953</v>
      </c>
      <c r="F187" s="4885" t="s">
        <v>2954</v>
      </c>
      <c r="G187" s="4885" t="s">
        <v>22</v>
      </c>
      <c r="H187" s="4885" t="s">
        <v>22</v>
      </c>
      <c r="I187" s="4885" t="s">
        <v>803</v>
      </c>
    </row>
    <row customHeight="1" ht="11.25">
      <c r="A188" s="4885" t="s">
        <v>2348</v>
      </c>
      <c r="B188" s="4885" t="s">
        <v>16</v>
      </c>
      <c r="C188" s="4885" t="s">
        <v>2955</v>
      </c>
      <c r="D188" s="4885" t="s">
        <v>2956</v>
      </c>
      <c r="E188" s="4885" t="s">
        <v>2953</v>
      </c>
      <c r="F188" s="4885" t="s">
        <v>2957</v>
      </c>
      <c r="G188" s="4885" t="s">
        <v>2958</v>
      </c>
      <c r="H188" s="4885" t="s">
        <v>22</v>
      </c>
      <c r="I188" s="4885" t="s">
        <v>803</v>
      </c>
    </row>
    <row customHeight="1" ht="11.25">
      <c r="A189" s="4885" t="s">
        <v>2348</v>
      </c>
      <c r="B189" s="4885" t="s">
        <v>16</v>
      </c>
      <c r="C189" s="4885" t="s">
        <v>2959</v>
      </c>
      <c r="D189" s="4885" t="s">
        <v>2960</v>
      </c>
      <c r="E189" s="4885" t="s">
        <v>2961</v>
      </c>
      <c r="F189" s="4885" t="s">
        <v>2360</v>
      </c>
      <c r="G189" s="4885" t="s">
        <v>22</v>
      </c>
      <c r="H189" s="4885" t="s">
        <v>22</v>
      </c>
      <c r="I189" s="4885" t="s">
        <v>803</v>
      </c>
    </row>
    <row customHeight="1" ht="11.25">
      <c r="A190" s="4885" t="s">
        <v>2348</v>
      </c>
      <c r="B190" s="4885" t="s">
        <v>16</v>
      </c>
      <c r="C190" s="4885" t="s">
        <v>2962</v>
      </c>
      <c r="D190" s="4885" t="s">
        <v>2963</v>
      </c>
      <c r="E190" s="4885" t="s">
        <v>2351</v>
      </c>
      <c r="F190" s="4885" t="s">
        <v>2356</v>
      </c>
      <c r="G190" s="4885" t="s">
        <v>22</v>
      </c>
      <c r="H190" s="4885" t="s">
        <v>22</v>
      </c>
      <c r="I190" s="4885" t="s">
        <v>803</v>
      </c>
    </row>
    <row customHeight="1" ht="11.25">
      <c r="A191" s="4885" t="s">
        <v>2348</v>
      </c>
      <c r="B191" s="4885" t="s">
        <v>16</v>
      </c>
      <c r="C191" s="4885" t="s">
        <v>2964</v>
      </c>
      <c r="D191" s="4885" t="s">
        <v>2965</v>
      </c>
      <c r="E191" s="4885" t="s">
        <v>2966</v>
      </c>
      <c r="F191" s="4885" t="s">
        <v>2967</v>
      </c>
      <c r="G191" s="4885" t="s">
        <v>22</v>
      </c>
      <c r="H191" s="4885" t="s">
        <v>22</v>
      </c>
      <c r="I191" s="4885" t="s">
        <v>803</v>
      </c>
    </row>
    <row customHeight="1" ht="11.25">
      <c r="A192" s="4885" t="s">
        <v>2348</v>
      </c>
      <c r="B192" s="4885" t="s">
        <v>16</v>
      </c>
      <c r="C192" s="4885" t="s">
        <v>2968</v>
      </c>
      <c r="D192" s="4885" t="s">
        <v>2969</v>
      </c>
      <c r="E192" s="4885" t="s">
        <v>2970</v>
      </c>
      <c r="F192" s="4885" t="s">
        <v>2971</v>
      </c>
      <c r="G192" s="4885" t="s">
        <v>22</v>
      </c>
      <c r="H192" s="4885" t="s">
        <v>22</v>
      </c>
      <c r="I192" s="4885" t="s">
        <v>803</v>
      </c>
    </row>
    <row customHeight="1" ht="11.25">
      <c r="A193" s="4885" t="s">
        <v>2348</v>
      </c>
      <c r="B193" s="4885" t="s">
        <v>16</v>
      </c>
      <c r="C193" s="4885" t="s">
        <v>2972</v>
      </c>
      <c r="D193" s="4885" t="s">
        <v>2973</v>
      </c>
      <c r="E193" s="4885" t="s">
        <v>2970</v>
      </c>
      <c r="F193" s="4885" t="s">
        <v>2974</v>
      </c>
      <c r="G193" s="4885" t="s">
        <v>22</v>
      </c>
      <c r="H193" s="4885" t="s">
        <v>22</v>
      </c>
      <c r="I193" s="4885" t="s">
        <v>803</v>
      </c>
    </row>
    <row customHeight="1" ht="11.25">
      <c r="A194" s="4885" t="s">
        <v>2348</v>
      </c>
      <c r="B194" s="4885" t="s">
        <v>16</v>
      </c>
      <c r="C194" s="4885" t="s">
        <v>2975</v>
      </c>
      <c r="D194" s="4885" t="s">
        <v>2976</v>
      </c>
      <c r="E194" s="4885" t="s">
        <v>2977</v>
      </c>
      <c r="F194" s="4885" t="s">
        <v>2372</v>
      </c>
      <c r="G194" s="4885" t="s">
        <v>22</v>
      </c>
      <c r="H194" s="4885" t="s">
        <v>22</v>
      </c>
      <c r="I194" s="4885" t="s">
        <v>803</v>
      </c>
    </row>
    <row customHeight="1" ht="11.25">
      <c r="A195" s="4885" t="s">
        <v>2348</v>
      </c>
      <c r="B195" s="4885" t="s">
        <v>16</v>
      </c>
      <c r="C195" s="4885" t="s">
        <v>2978</v>
      </c>
      <c r="D195" s="4885" t="s">
        <v>2979</v>
      </c>
      <c r="E195" s="4885" t="s">
        <v>2413</v>
      </c>
      <c r="F195" s="4885" t="s">
        <v>2980</v>
      </c>
      <c r="G195" s="4885" t="s">
        <v>2981</v>
      </c>
      <c r="H195" s="4885" t="s">
        <v>22</v>
      </c>
      <c r="I195" s="4885" t="s">
        <v>803</v>
      </c>
    </row>
    <row customHeight="1" ht="11.25">
      <c r="A196" s="4885" t="s">
        <v>2348</v>
      </c>
      <c r="B196" s="4885" t="s">
        <v>16</v>
      </c>
      <c r="C196" s="4885" t="s">
        <v>2353</v>
      </c>
      <c r="D196" s="4885" t="s">
        <v>2354</v>
      </c>
      <c r="E196" s="4885" t="s">
        <v>2355</v>
      </c>
      <c r="F196" s="4885" t="s">
        <v>2356</v>
      </c>
      <c r="G196" s="4885" t="s">
        <v>22</v>
      </c>
      <c r="H196" s="4885" t="s">
        <v>22</v>
      </c>
      <c r="I196" s="4885" t="s">
        <v>889</v>
      </c>
    </row>
    <row customHeight="1" ht="11.25">
      <c r="A197" s="4885" t="s">
        <v>2348</v>
      </c>
      <c r="B197" s="4885" t="s">
        <v>16</v>
      </c>
      <c r="C197" s="4885" t="s">
        <v>2357</v>
      </c>
      <c r="D197" s="4885" t="s">
        <v>2358</v>
      </c>
      <c r="E197" s="4885" t="s">
        <v>2359</v>
      </c>
      <c r="F197" s="4885" t="s">
        <v>2360</v>
      </c>
      <c r="G197" s="4885" t="s">
        <v>22</v>
      </c>
      <c r="H197" s="4885" t="s">
        <v>22</v>
      </c>
      <c r="I197" s="4885" t="s">
        <v>889</v>
      </c>
    </row>
    <row customHeight="1" ht="11.25">
      <c r="A198" s="4885" t="s">
        <v>2348</v>
      </c>
      <c r="B198" s="4885" t="s">
        <v>16</v>
      </c>
      <c r="C198" s="4885" t="s">
        <v>13</v>
      </c>
      <c r="D198" s="4885" t="s">
        <v>45</v>
      </c>
      <c r="E198" s="4885" t="s">
        <v>48</v>
      </c>
      <c r="F198" s="4885" t="s">
        <v>50</v>
      </c>
      <c r="G198" s="4885" t="s">
        <v>22</v>
      </c>
      <c r="H198" s="4885" t="s">
        <v>22</v>
      </c>
      <c r="I198" s="4885" t="s">
        <v>889</v>
      </c>
    </row>
    <row customHeight="1" ht="11.25">
      <c r="A199" s="4885" t="s">
        <v>2348</v>
      </c>
      <c r="B199" s="4885" t="s">
        <v>16</v>
      </c>
      <c r="C199" s="4885" t="s">
        <v>2370</v>
      </c>
      <c r="D199" s="4885" t="s">
        <v>2371</v>
      </c>
      <c r="E199" s="4885" t="s">
        <v>48</v>
      </c>
      <c r="F199" s="4885" t="s">
        <v>2372</v>
      </c>
      <c r="G199" s="4885" t="s">
        <v>22</v>
      </c>
      <c r="H199" s="4885" t="s">
        <v>22</v>
      </c>
      <c r="I199" s="4885" t="s">
        <v>889</v>
      </c>
    </row>
    <row customHeight="1" ht="11.25">
      <c r="A200" s="4885" t="s">
        <v>2348</v>
      </c>
      <c r="B200" s="4885" t="s">
        <v>16</v>
      </c>
      <c r="C200" s="4885" t="s">
        <v>2377</v>
      </c>
      <c r="D200" s="4885" t="s">
        <v>2378</v>
      </c>
      <c r="E200" s="4885" t="s">
        <v>2379</v>
      </c>
      <c r="F200" s="4885" t="s">
        <v>2380</v>
      </c>
      <c r="G200" s="4885" t="s">
        <v>22</v>
      </c>
      <c r="H200" s="4885" t="s">
        <v>22</v>
      </c>
      <c r="I200" s="4885" t="s">
        <v>889</v>
      </c>
    </row>
    <row customHeight="1" ht="11.25">
      <c r="A201" s="4885" t="s">
        <v>2348</v>
      </c>
      <c r="B201" s="4885" t="s">
        <v>16</v>
      </c>
      <c r="C201" s="4885" t="s">
        <v>2396</v>
      </c>
      <c r="D201" s="4885" t="s">
        <v>2397</v>
      </c>
      <c r="E201" s="4885" t="s">
        <v>2398</v>
      </c>
      <c r="F201" s="4885" t="s">
        <v>2399</v>
      </c>
      <c r="G201" s="4885" t="s">
        <v>2400</v>
      </c>
      <c r="H201" s="4885" t="s">
        <v>22</v>
      </c>
      <c r="I201" s="4885" t="s">
        <v>889</v>
      </c>
    </row>
    <row customHeight="1" ht="11.25">
      <c r="A202" s="4885" t="s">
        <v>2348</v>
      </c>
      <c r="B202" s="4885" t="s">
        <v>16</v>
      </c>
      <c r="C202" s="4885" t="s">
        <v>2411</v>
      </c>
      <c r="D202" s="4885" t="s">
        <v>2412</v>
      </c>
      <c r="E202" s="4885" t="s">
        <v>2413</v>
      </c>
      <c r="F202" s="4885" t="s">
        <v>2380</v>
      </c>
      <c r="G202" s="4885" t="s">
        <v>22</v>
      </c>
      <c r="H202" s="4885" t="s">
        <v>22</v>
      </c>
      <c r="I202" s="4885" t="s">
        <v>889</v>
      </c>
    </row>
    <row customHeight="1" ht="11.25">
      <c r="A203" s="4885" t="s">
        <v>2348</v>
      </c>
      <c r="B203" s="4885" t="s">
        <v>16</v>
      </c>
      <c r="C203" s="4885" t="s">
        <v>2417</v>
      </c>
      <c r="D203" s="4885" t="s">
        <v>2418</v>
      </c>
      <c r="E203" s="4885" t="s">
        <v>2413</v>
      </c>
      <c r="F203" s="4885" t="s">
        <v>2419</v>
      </c>
      <c r="G203" s="4885" t="s">
        <v>22</v>
      </c>
      <c r="H203" s="4885" t="s">
        <v>22</v>
      </c>
      <c r="I203" s="4885" t="s">
        <v>889</v>
      </c>
    </row>
    <row customHeight="1" ht="11.25">
      <c r="A204" s="4885" t="s">
        <v>2348</v>
      </c>
      <c r="B204" s="4885" t="s">
        <v>16</v>
      </c>
      <c r="C204" s="4885" t="s">
        <v>2426</v>
      </c>
      <c r="D204" s="4885" t="s">
        <v>2427</v>
      </c>
      <c r="E204" s="4885" t="s">
        <v>2428</v>
      </c>
      <c r="F204" s="4885" t="s">
        <v>570</v>
      </c>
      <c r="G204" s="4885" t="s">
        <v>22</v>
      </c>
      <c r="H204" s="4885" t="s">
        <v>22</v>
      </c>
      <c r="I204" s="4885" t="s">
        <v>889</v>
      </c>
    </row>
    <row customHeight="1" ht="11.25">
      <c r="A205" s="4885" t="s">
        <v>2348</v>
      </c>
      <c r="B205" s="4885" t="s">
        <v>16</v>
      </c>
      <c r="C205" s="4885" t="s">
        <v>2444</v>
      </c>
      <c r="D205" s="4885" t="s">
        <v>2445</v>
      </c>
      <c r="E205" s="4885" t="s">
        <v>2446</v>
      </c>
      <c r="F205" s="4885" t="s">
        <v>2380</v>
      </c>
      <c r="G205" s="4885" t="s">
        <v>22</v>
      </c>
      <c r="H205" s="4885" t="s">
        <v>22</v>
      </c>
      <c r="I205" s="4885" t="s">
        <v>889</v>
      </c>
    </row>
    <row customHeight="1" ht="11.25">
      <c r="A206" s="4885" t="s">
        <v>2348</v>
      </c>
      <c r="B206" s="4885" t="s">
        <v>16</v>
      </c>
      <c r="C206" s="4885" t="s">
        <v>2455</v>
      </c>
      <c r="D206" s="4885" t="s">
        <v>2456</v>
      </c>
      <c r="E206" s="4885" t="s">
        <v>2457</v>
      </c>
      <c r="F206" s="4885" t="s">
        <v>2404</v>
      </c>
      <c r="G206" s="4885" t="s">
        <v>22</v>
      </c>
      <c r="H206" s="4885" t="s">
        <v>22</v>
      </c>
      <c r="I206" s="4885" t="s">
        <v>889</v>
      </c>
    </row>
    <row customHeight="1" ht="11.25">
      <c r="A207" s="4885" t="s">
        <v>2348</v>
      </c>
      <c r="B207" s="4885" t="s">
        <v>16</v>
      </c>
      <c r="C207" s="4885" t="s">
        <v>2458</v>
      </c>
      <c r="D207" s="4885" t="s">
        <v>2459</v>
      </c>
      <c r="E207" s="4885" t="s">
        <v>2460</v>
      </c>
      <c r="F207" s="4885" t="s">
        <v>2443</v>
      </c>
      <c r="G207" s="4885" t="s">
        <v>22</v>
      </c>
      <c r="H207" s="4885" t="s">
        <v>22</v>
      </c>
      <c r="I207" s="4885" t="s">
        <v>889</v>
      </c>
    </row>
    <row customHeight="1" ht="11.25">
      <c r="A208" s="4885" t="s">
        <v>2348</v>
      </c>
      <c r="B208" s="4885" t="s">
        <v>16</v>
      </c>
      <c r="C208" s="4885" t="s">
        <v>2461</v>
      </c>
      <c r="D208" s="4885" t="s">
        <v>2462</v>
      </c>
      <c r="E208" s="4885" t="s">
        <v>2463</v>
      </c>
      <c r="F208" s="4885" t="s">
        <v>2380</v>
      </c>
      <c r="G208" s="4885" t="s">
        <v>22</v>
      </c>
      <c r="H208" s="4885" t="s">
        <v>22</v>
      </c>
      <c r="I208" s="4885" t="s">
        <v>889</v>
      </c>
    </row>
    <row customHeight="1" ht="11.25">
      <c r="A209" s="4885" t="s">
        <v>2348</v>
      </c>
      <c r="B209" s="4885" t="s">
        <v>16</v>
      </c>
      <c r="C209" s="4885" t="s">
        <v>2468</v>
      </c>
      <c r="D209" s="4885" t="s">
        <v>2469</v>
      </c>
      <c r="E209" s="4885" t="s">
        <v>2470</v>
      </c>
      <c r="F209" s="4885" t="s">
        <v>2467</v>
      </c>
      <c r="G209" s="4885" t="s">
        <v>22</v>
      </c>
      <c r="H209" s="4885" t="s">
        <v>22</v>
      </c>
      <c r="I209" s="4885" t="s">
        <v>889</v>
      </c>
    </row>
    <row customHeight="1" ht="11.25">
      <c r="A210" s="4885" t="s">
        <v>2348</v>
      </c>
      <c r="B210" s="4885" t="s">
        <v>16</v>
      </c>
      <c r="C210" s="4885" t="s">
        <v>2483</v>
      </c>
      <c r="D210" s="4885" t="s">
        <v>2484</v>
      </c>
      <c r="E210" s="4885" t="s">
        <v>2485</v>
      </c>
      <c r="F210" s="4885" t="s">
        <v>2486</v>
      </c>
      <c r="G210" s="4885" t="s">
        <v>22</v>
      </c>
      <c r="H210" s="4885" t="s">
        <v>22</v>
      </c>
      <c r="I210" s="4885" t="s">
        <v>889</v>
      </c>
    </row>
    <row customHeight="1" ht="11.25">
      <c r="A211" s="4885" t="s">
        <v>2348</v>
      </c>
      <c r="B211" s="4885" t="s">
        <v>16</v>
      </c>
      <c r="C211" s="4885" t="s">
        <v>2513</v>
      </c>
      <c r="D211" s="4885" t="s">
        <v>2514</v>
      </c>
      <c r="E211" s="4885" t="s">
        <v>2515</v>
      </c>
      <c r="F211" s="4885" t="s">
        <v>2380</v>
      </c>
      <c r="G211" s="4885" t="s">
        <v>22</v>
      </c>
      <c r="H211" s="4885" t="s">
        <v>22</v>
      </c>
      <c r="I211" s="4885" t="s">
        <v>889</v>
      </c>
    </row>
    <row customHeight="1" ht="11.25">
      <c r="A212" s="4885" t="s">
        <v>2348</v>
      </c>
      <c r="B212" s="4885" t="s">
        <v>16</v>
      </c>
      <c r="C212" s="4885" t="s">
        <v>2519</v>
      </c>
      <c r="D212" s="4885" t="s">
        <v>2520</v>
      </c>
      <c r="E212" s="4885" t="s">
        <v>2521</v>
      </c>
      <c r="F212" s="4885" t="s">
        <v>2356</v>
      </c>
      <c r="G212" s="4885" t="s">
        <v>22</v>
      </c>
      <c r="H212" s="4885" t="s">
        <v>22</v>
      </c>
      <c r="I212" s="4885" t="s">
        <v>889</v>
      </c>
    </row>
    <row customHeight="1" ht="11.25">
      <c r="A213" s="4885" t="s">
        <v>2348</v>
      </c>
      <c r="B213" s="4885" t="s">
        <v>16</v>
      </c>
      <c r="C213" s="4885" t="s">
        <v>2528</v>
      </c>
      <c r="D213" s="4885" t="s">
        <v>2529</v>
      </c>
      <c r="E213" s="4885" t="s">
        <v>2530</v>
      </c>
      <c r="F213" s="4885" t="s">
        <v>2360</v>
      </c>
      <c r="G213" s="4885" t="s">
        <v>22</v>
      </c>
      <c r="H213" s="4885" t="s">
        <v>22</v>
      </c>
      <c r="I213" s="4885" t="s">
        <v>889</v>
      </c>
    </row>
    <row customHeight="1" ht="11.25">
      <c r="A214" s="4885" t="s">
        <v>2348</v>
      </c>
      <c r="B214" s="4885" t="s">
        <v>16</v>
      </c>
      <c r="C214" s="4885" t="s">
        <v>2534</v>
      </c>
      <c r="D214" s="4885" t="s">
        <v>2535</v>
      </c>
      <c r="E214" s="4885" t="s">
        <v>2536</v>
      </c>
      <c r="F214" s="4885" t="s">
        <v>2356</v>
      </c>
      <c r="G214" s="4885" t="s">
        <v>22</v>
      </c>
      <c r="H214" s="4885" t="s">
        <v>22</v>
      </c>
      <c r="I214" s="4885" t="s">
        <v>889</v>
      </c>
    </row>
    <row customHeight="1" ht="11.25">
      <c r="A215" s="4885" t="s">
        <v>2348</v>
      </c>
      <c r="B215" s="4885" t="s">
        <v>16</v>
      </c>
      <c r="C215" s="4885" t="s">
        <v>2546</v>
      </c>
      <c r="D215" s="4885" t="s">
        <v>2547</v>
      </c>
      <c r="E215" s="4885" t="s">
        <v>2548</v>
      </c>
      <c r="F215" s="4885" t="s">
        <v>2443</v>
      </c>
      <c r="G215" s="4885" t="s">
        <v>22</v>
      </c>
      <c r="H215" s="4885" t="s">
        <v>22</v>
      </c>
      <c r="I215" s="4885" t="s">
        <v>889</v>
      </c>
    </row>
    <row customHeight="1" ht="11.25">
      <c r="A216" s="4885" t="s">
        <v>2348</v>
      </c>
      <c r="B216" s="4885" t="s">
        <v>16</v>
      </c>
      <c r="C216" s="4885" t="s">
        <v>2549</v>
      </c>
      <c r="D216" s="4885" t="s">
        <v>2550</v>
      </c>
      <c r="E216" s="4885" t="s">
        <v>2551</v>
      </c>
      <c r="F216" s="4885" t="s">
        <v>2552</v>
      </c>
      <c r="G216" s="4885" t="s">
        <v>22</v>
      </c>
      <c r="H216" s="4885" t="s">
        <v>22</v>
      </c>
      <c r="I216" s="4885" t="s">
        <v>889</v>
      </c>
    </row>
    <row customHeight="1" ht="11.25">
      <c r="A217" s="4885" t="s">
        <v>2348</v>
      </c>
      <c r="B217" s="4885" t="s">
        <v>16</v>
      </c>
      <c r="C217" s="4885" t="s">
        <v>2553</v>
      </c>
      <c r="D217" s="4885" t="s">
        <v>2554</v>
      </c>
      <c r="E217" s="4885" t="s">
        <v>2555</v>
      </c>
      <c r="F217" s="4885" t="s">
        <v>2552</v>
      </c>
      <c r="G217" s="4885" t="s">
        <v>22</v>
      </c>
      <c r="H217" s="4885" t="s">
        <v>22</v>
      </c>
      <c r="I217" s="4885" t="s">
        <v>889</v>
      </c>
    </row>
    <row customHeight="1" ht="11.25">
      <c r="A218" s="4885" t="s">
        <v>2348</v>
      </c>
      <c r="B218" s="4885" t="s">
        <v>16</v>
      </c>
      <c r="C218" s="4885" t="s">
        <v>2566</v>
      </c>
      <c r="D218" s="4885" t="s">
        <v>2567</v>
      </c>
      <c r="E218" s="4885" t="s">
        <v>2568</v>
      </c>
      <c r="F218" s="4885" t="s">
        <v>2356</v>
      </c>
      <c r="G218" s="4885" t="s">
        <v>22</v>
      </c>
      <c r="H218" s="4885" t="s">
        <v>22</v>
      </c>
      <c r="I218" s="4885" t="s">
        <v>889</v>
      </c>
    </row>
    <row customHeight="1" ht="11.25">
      <c r="A219" s="4885" t="s">
        <v>2348</v>
      </c>
      <c r="B219" s="4885" t="s">
        <v>16</v>
      </c>
      <c r="C219" s="4885" t="s">
        <v>2576</v>
      </c>
      <c r="D219" s="4885" t="s">
        <v>2577</v>
      </c>
      <c r="E219" s="4885" t="s">
        <v>2578</v>
      </c>
      <c r="F219" s="4885" t="s">
        <v>2579</v>
      </c>
      <c r="G219" s="4885" t="s">
        <v>2580</v>
      </c>
      <c r="H219" s="4885" t="s">
        <v>22</v>
      </c>
      <c r="I219" s="4885" t="s">
        <v>889</v>
      </c>
    </row>
    <row customHeight="1" ht="11.25">
      <c r="A220" s="4885" t="s">
        <v>2348</v>
      </c>
      <c r="B220" s="4885" t="s">
        <v>16</v>
      </c>
      <c r="C220" s="4885" t="s">
        <v>2584</v>
      </c>
      <c r="D220" s="4885" t="s">
        <v>2585</v>
      </c>
      <c r="E220" s="4885" t="s">
        <v>2586</v>
      </c>
      <c r="F220" s="4885" t="s">
        <v>2575</v>
      </c>
      <c r="G220" s="4885" t="s">
        <v>22</v>
      </c>
      <c r="H220" s="4885" t="s">
        <v>22</v>
      </c>
      <c r="I220" s="4885" t="s">
        <v>889</v>
      </c>
    </row>
    <row customHeight="1" ht="11.25">
      <c r="A221" s="4885" t="s">
        <v>2348</v>
      </c>
      <c r="B221" s="4885" t="s">
        <v>16</v>
      </c>
      <c r="C221" s="4885" t="s">
        <v>2982</v>
      </c>
      <c r="D221" s="4885" t="s">
        <v>2983</v>
      </c>
      <c r="E221" s="4885" t="s">
        <v>2984</v>
      </c>
      <c r="F221" s="4885" t="s">
        <v>2579</v>
      </c>
      <c r="G221" s="4885" t="s">
        <v>22</v>
      </c>
      <c r="H221" s="4885" t="s">
        <v>22</v>
      </c>
      <c r="I221" s="4885" t="s">
        <v>889</v>
      </c>
    </row>
    <row customHeight="1" ht="11.25">
      <c r="A222" s="4885" t="s">
        <v>2348</v>
      </c>
      <c r="B222" s="4885" t="s">
        <v>16</v>
      </c>
      <c r="C222" s="4885" t="s">
        <v>2985</v>
      </c>
      <c r="D222" s="4885" t="s">
        <v>2986</v>
      </c>
      <c r="E222" s="4885" t="s">
        <v>2987</v>
      </c>
      <c r="F222" s="4885" t="s">
        <v>2806</v>
      </c>
      <c r="G222" s="4885" t="s">
        <v>22</v>
      </c>
      <c r="H222" s="4885" t="s">
        <v>22</v>
      </c>
      <c r="I222" s="4885" t="s">
        <v>889</v>
      </c>
    </row>
    <row customHeight="1" ht="11.25">
      <c r="A223" s="4885" t="s">
        <v>2348</v>
      </c>
      <c r="B223" s="4885" t="s">
        <v>16</v>
      </c>
      <c r="C223" s="4885" t="s">
        <v>2606</v>
      </c>
      <c r="D223" s="4885" t="s">
        <v>2607</v>
      </c>
      <c r="E223" s="4885" t="s">
        <v>2608</v>
      </c>
      <c r="F223" s="4885" t="s">
        <v>2450</v>
      </c>
      <c r="G223" s="4885" t="s">
        <v>2609</v>
      </c>
      <c r="H223" s="4885" t="s">
        <v>22</v>
      </c>
      <c r="I223" s="4885" t="s">
        <v>889</v>
      </c>
    </row>
    <row customHeight="1" ht="11.25">
      <c r="A224" s="4885" t="s">
        <v>2348</v>
      </c>
      <c r="B224" s="4885" t="s">
        <v>16</v>
      </c>
      <c r="C224" s="4885" t="s">
        <v>2617</v>
      </c>
      <c r="D224" s="4885" t="s">
        <v>2618</v>
      </c>
      <c r="E224" s="4885" t="s">
        <v>2619</v>
      </c>
      <c r="F224" s="4885" t="s">
        <v>2454</v>
      </c>
      <c r="G224" s="4885" t="s">
        <v>22</v>
      </c>
      <c r="H224" s="4885" t="s">
        <v>22</v>
      </c>
      <c r="I224" s="4885" t="s">
        <v>889</v>
      </c>
    </row>
    <row customHeight="1" ht="11.25">
      <c r="A225" s="4885" t="s">
        <v>2348</v>
      </c>
      <c r="B225" s="4885" t="s">
        <v>16</v>
      </c>
      <c r="C225" s="4885" t="s">
        <v>2620</v>
      </c>
      <c r="D225" s="4885" t="s">
        <v>2621</v>
      </c>
      <c r="E225" s="4885" t="s">
        <v>2622</v>
      </c>
      <c r="F225" s="4885" t="s">
        <v>2623</v>
      </c>
      <c r="G225" s="4885" t="s">
        <v>22</v>
      </c>
      <c r="H225" s="4885" t="s">
        <v>22</v>
      </c>
      <c r="I225" s="4885" t="s">
        <v>889</v>
      </c>
    </row>
    <row customHeight="1" ht="11.25">
      <c r="A226" s="4885" t="s">
        <v>2348</v>
      </c>
      <c r="B226" s="4885" t="s">
        <v>16</v>
      </c>
      <c r="C226" s="4885" t="s">
        <v>2624</v>
      </c>
      <c r="D226" s="4885" t="s">
        <v>2625</v>
      </c>
      <c r="E226" s="4885" t="s">
        <v>2626</v>
      </c>
      <c r="F226" s="4885" t="s">
        <v>2356</v>
      </c>
      <c r="G226" s="4885" t="s">
        <v>2627</v>
      </c>
      <c r="H226" s="4885" t="s">
        <v>22</v>
      </c>
      <c r="I226" s="4885" t="s">
        <v>889</v>
      </c>
    </row>
    <row customHeight="1" ht="11.25">
      <c r="A227" s="4885" t="s">
        <v>2348</v>
      </c>
      <c r="B227" s="4885" t="s">
        <v>16</v>
      </c>
      <c r="C227" s="4885" t="s">
        <v>2637</v>
      </c>
      <c r="D227" s="4885" t="s">
        <v>2638</v>
      </c>
      <c r="E227" s="4885" t="s">
        <v>2639</v>
      </c>
      <c r="F227" s="4885" t="s">
        <v>2380</v>
      </c>
      <c r="G227" s="4885" t="s">
        <v>2640</v>
      </c>
      <c r="H227" s="4885" t="s">
        <v>22</v>
      </c>
      <c r="I227" s="4885" t="s">
        <v>889</v>
      </c>
    </row>
    <row customHeight="1" ht="11.25">
      <c r="A228" s="4885" t="s">
        <v>2348</v>
      </c>
      <c r="B228" s="4885" t="s">
        <v>16</v>
      </c>
      <c r="C228" s="4885" t="s">
        <v>2641</v>
      </c>
      <c r="D228" s="4885" t="s">
        <v>2642</v>
      </c>
      <c r="E228" s="4885" t="s">
        <v>2643</v>
      </c>
      <c r="F228" s="4885" t="s">
        <v>2356</v>
      </c>
      <c r="G228" s="4885" t="s">
        <v>2644</v>
      </c>
      <c r="H228" s="4885" t="s">
        <v>22</v>
      </c>
      <c r="I228" s="4885" t="s">
        <v>889</v>
      </c>
    </row>
    <row customHeight="1" ht="11.25">
      <c r="A229" s="4885" t="s">
        <v>2348</v>
      </c>
      <c r="B229" s="4885" t="s">
        <v>16</v>
      </c>
      <c r="C229" s="4885" t="s">
        <v>2652</v>
      </c>
      <c r="D229" s="4885" t="s">
        <v>2653</v>
      </c>
      <c r="E229" s="4885" t="s">
        <v>2654</v>
      </c>
      <c r="F229" s="4885" t="s">
        <v>2360</v>
      </c>
      <c r="G229" s="4885" t="s">
        <v>22</v>
      </c>
      <c r="H229" s="4885" t="s">
        <v>22</v>
      </c>
      <c r="I229" s="4885" t="s">
        <v>889</v>
      </c>
    </row>
    <row customHeight="1" ht="11.25">
      <c r="A230" s="4885" t="s">
        <v>2348</v>
      </c>
      <c r="B230" s="4885" t="s">
        <v>16</v>
      </c>
      <c r="C230" s="4885" t="s">
        <v>2655</v>
      </c>
      <c r="D230" s="4885" t="s">
        <v>2656</v>
      </c>
      <c r="E230" s="4885" t="s">
        <v>2657</v>
      </c>
      <c r="F230" s="4885" t="s">
        <v>2482</v>
      </c>
      <c r="G230" s="4885" t="s">
        <v>2658</v>
      </c>
      <c r="H230" s="4885" t="s">
        <v>22</v>
      </c>
      <c r="I230" s="4885" t="s">
        <v>889</v>
      </c>
    </row>
    <row customHeight="1" ht="11.25">
      <c r="A231" s="4885" t="s">
        <v>2348</v>
      </c>
      <c r="B231" s="4885" t="s">
        <v>16</v>
      </c>
      <c r="C231" s="4885" t="s">
        <v>2676</v>
      </c>
      <c r="D231" s="4885" t="s">
        <v>2677</v>
      </c>
      <c r="E231" s="4885" t="s">
        <v>2678</v>
      </c>
      <c r="F231" s="4885" t="s">
        <v>2443</v>
      </c>
      <c r="G231" s="4885" t="s">
        <v>22</v>
      </c>
      <c r="H231" s="4885" t="s">
        <v>22</v>
      </c>
      <c r="I231" s="4885" t="s">
        <v>889</v>
      </c>
    </row>
    <row customHeight="1" ht="11.25">
      <c r="A232" s="4885" t="s">
        <v>2348</v>
      </c>
      <c r="B232" s="4885" t="s">
        <v>16</v>
      </c>
      <c r="C232" s="4885" t="s">
        <v>2692</v>
      </c>
      <c r="D232" s="4885" t="s">
        <v>2693</v>
      </c>
      <c r="E232" s="4885" t="s">
        <v>2694</v>
      </c>
      <c r="F232" s="4885" t="s">
        <v>2384</v>
      </c>
      <c r="G232" s="4885" t="s">
        <v>22</v>
      </c>
      <c r="H232" s="4885" t="s">
        <v>22</v>
      </c>
      <c r="I232" s="4885" t="s">
        <v>889</v>
      </c>
    </row>
    <row customHeight="1" ht="11.25">
      <c r="A233" s="4885" t="s">
        <v>2348</v>
      </c>
      <c r="B233" s="4885" t="s">
        <v>16</v>
      </c>
      <c r="C233" s="4885" t="s">
        <v>2703</v>
      </c>
      <c r="D233" s="4885" t="s">
        <v>2704</v>
      </c>
      <c r="E233" s="4885" t="s">
        <v>2705</v>
      </c>
      <c r="F233" s="4885" t="s">
        <v>2356</v>
      </c>
      <c r="G233" s="4885" t="s">
        <v>22</v>
      </c>
      <c r="H233" s="4885" t="s">
        <v>22</v>
      </c>
      <c r="I233" s="4885" t="s">
        <v>889</v>
      </c>
    </row>
    <row customHeight="1" ht="11.25">
      <c r="A234" s="4885" t="s">
        <v>2348</v>
      </c>
      <c r="B234" s="4885" t="s">
        <v>16</v>
      </c>
      <c r="C234" s="4885" t="s">
        <v>2706</v>
      </c>
      <c r="D234" s="4885" t="s">
        <v>2707</v>
      </c>
      <c r="E234" s="4885" t="s">
        <v>2708</v>
      </c>
      <c r="F234" s="4885" t="s">
        <v>2356</v>
      </c>
      <c r="G234" s="4885" t="s">
        <v>2709</v>
      </c>
      <c r="H234" s="4885" t="s">
        <v>22</v>
      </c>
      <c r="I234" s="4885" t="s">
        <v>889</v>
      </c>
    </row>
    <row customHeight="1" ht="11.25">
      <c r="A235" s="4885" t="s">
        <v>2348</v>
      </c>
      <c r="B235" s="4885" t="s">
        <v>16</v>
      </c>
      <c r="C235" s="4885" t="s">
        <v>2723</v>
      </c>
      <c r="D235" s="4885" t="s">
        <v>2724</v>
      </c>
      <c r="E235" s="4885" t="s">
        <v>2725</v>
      </c>
      <c r="F235" s="4885" t="s">
        <v>2467</v>
      </c>
      <c r="G235" s="4885" t="s">
        <v>22</v>
      </c>
      <c r="H235" s="4885" t="s">
        <v>22</v>
      </c>
      <c r="I235" s="4885" t="s">
        <v>889</v>
      </c>
    </row>
    <row customHeight="1" ht="11.25">
      <c r="A236" s="4885" t="s">
        <v>2348</v>
      </c>
      <c r="B236" s="4885" t="s">
        <v>16</v>
      </c>
      <c r="C236" s="4885" t="s">
        <v>2729</v>
      </c>
      <c r="D236" s="4885" t="s">
        <v>2730</v>
      </c>
      <c r="E236" s="4885" t="s">
        <v>2731</v>
      </c>
      <c r="F236" s="4885" t="s">
        <v>2732</v>
      </c>
      <c r="G236" s="4885" t="s">
        <v>22</v>
      </c>
      <c r="H236" s="4885" t="s">
        <v>22</v>
      </c>
      <c r="I236" s="4885" t="s">
        <v>889</v>
      </c>
    </row>
    <row customHeight="1" ht="11.25">
      <c r="A237" s="4885" t="s">
        <v>2348</v>
      </c>
      <c r="B237" s="4885" t="s">
        <v>16</v>
      </c>
      <c r="C237" s="4885" t="s">
        <v>2740</v>
      </c>
      <c r="D237" s="4885" t="s">
        <v>2741</v>
      </c>
      <c r="E237" s="4885" t="s">
        <v>2742</v>
      </c>
      <c r="F237" s="4885" t="s">
        <v>2579</v>
      </c>
      <c r="G237" s="4885" t="s">
        <v>22</v>
      </c>
      <c r="H237" s="4885" t="s">
        <v>22</v>
      </c>
      <c r="I237" s="4885" t="s">
        <v>889</v>
      </c>
    </row>
    <row customHeight="1" ht="11.25">
      <c r="A238" s="4885" t="s">
        <v>2348</v>
      </c>
      <c r="B238" s="4885" t="s">
        <v>16</v>
      </c>
      <c r="C238" s="4885" t="s">
        <v>2746</v>
      </c>
      <c r="D238" s="4885" t="s">
        <v>2747</v>
      </c>
      <c r="E238" s="4885" t="s">
        <v>2748</v>
      </c>
      <c r="F238" s="4885" t="s">
        <v>2356</v>
      </c>
      <c r="G238" s="4885" t="s">
        <v>22</v>
      </c>
      <c r="H238" s="4885" t="s">
        <v>22</v>
      </c>
      <c r="I238" s="4885" t="s">
        <v>889</v>
      </c>
    </row>
    <row customHeight="1" ht="11.25">
      <c r="A239" s="4885" t="s">
        <v>2348</v>
      </c>
      <c r="B239" s="4885" t="s">
        <v>16</v>
      </c>
      <c r="C239" s="4885" t="s">
        <v>2761</v>
      </c>
      <c r="D239" s="4885" t="s">
        <v>2762</v>
      </c>
      <c r="E239" s="4885" t="s">
        <v>2763</v>
      </c>
      <c r="F239" s="4885" t="s">
        <v>2356</v>
      </c>
      <c r="G239" s="4885" t="s">
        <v>2764</v>
      </c>
      <c r="H239" s="4885" t="s">
        <v>22</v>
      </c>
      <c r="I239" s="4885" t="s">
        <v>889</v>
      </c>
    </row>
    <row customHeight="1" ht="11.25">
      <c r="A240" s="4885" t="s">
        <v>2348</v>
      </c>
      <c r="B240" s="4885" t="s">
        <v>16</v>
      </c>
      <c r="C240" s="4885" t="s">
        <v>2782</v>
      </c>
      <c r="D240" s="4885" t="s">
        <v>2783</v>
      </c>
      <c r="E240" s="4885" t="s">
        <v>2784</v>
      </c>
      <c r="F240" s="4885" t="s">
        <v>2356</v>
      </c>
      <c r="G240" s="4885" t="s">
        <v>22</v>
      </c>
      <c r="H240" s="4885" t="s">
        <v>22</v>
      </c>
      <c r="I240" s="4885" t="s">
        <v>889</v>
      </c>
    </row>
    <row customHeight="1" ht="11.25">
      <c r="A241" s="4885" t="s">
        <v>2348</v>
      </c>
      <c r="B241" s="4885" t="s">
        <v>16</v>
      </c>
      <c r="C241" s="4885" t="s">
        <v>2785</v>
      </c>
      <c r="D241" s="4885" t="s">
        <v>2783</v>
      </c>
      <c r="E241" s="4885" t="s">
        <v>2784</v>
      </c>
      <c r="F241" s="4885" t="s">
        <v>2467</v>
      </c>
      <c r="G241" s="4885" t="s">
        <v>2786</v>
      </c>
      <c r="H241" s="4885" t="s">
        <v>22</v>
      </c>
      <c r="I241" s="4885" t="s">
        <v>889</v>
      </c>
    </row>
    <row customHeight="1" ht="11.25">
      <c r="A242" s="4885" t="s">
        <v>2348</v>
      </c>
      <c r="B242" s="4885" t="s">
        <v>16</v>
      </c>
      <c r="C242" s="4885" t="s">
        <v>2790</v>
      </c>
      <c r="D242" s="4885" t="s">
        <v>2791</v>
      </c>
      <c r="E242" s="4885" t="s">
        <v>2792</v>
      </c>
      <c r="F242" s="4885" t="s">
        <v>2356</v>
      </c>
      <c r="G242" s="4885" t="s">
        <v>22</v>
      </c>
      <c r="H242" s="4885" t="s">
        <v>22</v>
      </c>
      <c r="I242" s="4885" t="s">
        <v>889</v>
      </c>
    </row>
    <row customHeight="1" ht="11.25">
      <c r="A243" s="4885" t="s">
        <v>2348</v>
      </c>
      <c r="B243" s="4885" t="s">
        <v>16</v>
      </c>
      <c r="C243" s="4885" t="s">
        <v>2803</v>
      </c>
      <c r="D243" s="4885" t="s">
        <v>2804</v>
      </c>
      <c r="E243" s="4885" t="s">
        <v>2805</v>
      </c>
      <c r="F243" s="4885" t="s">
        <v>2806</v>
      </c>
      <c r="G243" s="4885" t="s">
        <v>22</v>
      </c>
      <c r="H243" s="4885" t="s">
        <v>22</v>
      </c>
      <c r="I243" s="4885" t="s">
        <v>889</v>
      </c>
    </row>
    <row customHeight="1" ht="11.25">
      <c r="A244" s="4885" t="s">
        <v>2348</v>
      </c>
      <c r="B244" s="4885" t="s">
        <v>16</v>
      </c>
      <c r="C244" s="4885" t="s">
        <v>2807</v>
      </c>
      <c r="D244" s="4885" t="s">
        <v>2808</v>
      </c>
      <c r="E244" s="4885" t="s">
        <v>2809</v>
      </c>
      <c r="F244" s="4885" t="s">
        <v>2432</v>
      </c>
      <c r="G244" s="4885" t="s">
        <v>22</v>
      </c>
      <c r="H244" s="4885" t="s">
        <v>22</v>
      </c>
      <c r="I244" s="4885" t="s">
        <v>889</v>
      </c>
    </row>
    <row customHeight="1" ht="11.25">
      <c r="A245" s="4885" t="s">
        <v>2348</v>
      </c>
      <c r="B245" s="4885" t="s">
        <v>16</v>
      </c>
      <c r="C245" s="4885" t="s">
        <v>2819</v>
      </c>
      <c r="D245" s="4885" t="s">
        <v>2820</v>
      </c>
      <c r="E245" s="4885" t="s">
        <v>2821</v>
      </c>
      <c r="F245" s="4885" t="s">
        <v>2356</v>
      </c>
      <c r="G245" s="4885" t="s">
        <v>22</v>
      </c>
      <c r="H245" s="4885" t="s">
        <v>22</v>
      </c>
      <c r="I245" s="4885" t="s">
        <v>889</v>
      </c>
    </row>
    <row customHeight="1" ht="11.25">
      <c r="A246" s="4885" t="s">
        <v>2348</v>
      </c>
      <c r="B246" s="4885" t="s">
        <v>16</v>
      </c>
      <c r="C246" s="4885" t="s">
        <v>2829</v>
      </c>
      <c r="D246" s="4885" t="s">
        <v>2830</v>
      </c>
      <c r="E246" s="4885" t="s">
        <v>2831</v>
      </c>
      <c r="F246" s="4885" t="s">
        <v>2356</v>
      </c>
      <c r="G246" s="4885" t="s">
        <v>22</v>
      </c>
      <c r="H246" s="4885" t="s">
        <v>22</v>
      </c>
      <c r="I246" s="4885" t="s">
        <v>889</v>
      </c>
    </row>
    <row customHeight="1" ht="11.25">
      <c r="A247" s="4885" t="s">
        <v>2348</v>
      </c>
      <c r="B247" s="4885" t="s">
        <v>16</v>
      </c>
      <c r="C247" s="4885" t="s">
        <v>2838</v>
      </c>
      <c r="D247" s="4885" t="s">
        <v>2839</v>
      </c>
      <c r="E247" s="4885" t="s">
        <v>2840</v>
      </c>
      <c r="F247" s="4885" t="s">
        <v>2482</v>
      </c>
      <c r="G247" s="4885" t="s">
        <v>2841</v>
      </c>
      <c r="H247" s="4885" t="s">
        <v>22</v>
      </c>
      <c r="I247" s="4885" t="s">
        <v>889</v>
      </c>
    </row>
    <row customHeight="1" ht="11.25">
      <c r="A248" s="4885" t="s">
        <v>2348</v>
      </c>
      <c r="B248" s="4885" t="s">
        <v>16</v>
      </c>
      <c r="C248" s="4885" t="s">
        <v>2842</v>
      </c>
      <c r="D248" s="4885" t="s">
        <v>2843</v>
      </c>
      <c r="E248" s="4885" t="s">
        <v>2844</v>
      </c>
      <c r="F248" s="4885" t="s">
        <v>2404</v>
      </c>
      <c r="G248" s="4885" t="s">
        <v>22</v>
      </c>
      <c r="H248" s="4885" t="s">
        <v>22</v>
      </c>
      <c r="I248" s="4885" t="s">
        <v>889</v>
      </c>
    </row>
    <row customHeight="1" ht="11.25">
      <c r="A249" s="4885" t="s">
        <v>2348</v>
      </c>
      <c r="B249" s="4885" t="s">
        <v>16</v>
      </c>
      <c r="C249" s="4885" t="s">
        <v>2845</v>
      </c>
      <c r="D249" s="4885" t="s">
        <v>2846</v>
      </c>
      <c r="E249" s="4885" t="s">
        <v>2847</v>
      </c>
      <c r="F249" s="4885" t="s">
        <v>2443</v>
      </c>
      <c r="G249" s="4885" t="s">
        <v>22</v>
      </c>
      <c r="H249" s="4885" t="s">
        <v>22</v>
      </c>
      <c r="I249" s="4885" t="s">
        <v>889</v>
      </c>
    </row>
    <row customHeight="1" ht="11.25">
      <c r="A250" s="4885" t="s">
        <v>2348</v>
      </c>
      <c r="B250" s="4885" t="s">
        <v>16</v>
      </c>
      <c r="C250" s="4885" t="s">
        <v>2848</v>
      </c>
      <c r="D250" s="4885" t="s">
        <v>2849</v>
      </c>
      <c r="E250" s="4885" t="s">
        <v>2850</v>
      </c>
      <c r="F250" s="4885" t="s">
        <v>2450</v>
      </c>
      <c r="G250" s="4885" t="s">
        <v>22</v>
      </c>
      <c r="H250" s="4885" t="s">
        <v>22</v>
      </c>
      <c r="I250" s="4885" t="s">
        <v>889</v>
      </c>
    </row>
    <row customHeight="1" ht="11.25">
      <c r="A251" s="4885" t="s">
        <v>2348</v>
      </c>
      <c r="B251" s="4885" t="s">
        <v>16</v>
      </c>
      <c r="C251" s="4885" t="s">
        <v>2854</v>
      </c>
      <c r="D251" s="4885" t="s">
        <v>2855</v>
      </c>
      <c r="E251" s="4885" t="s">
        <v>2856</v>
      </c>
      <c r="F251" s="4885" t="s">
        <v>2575</v>
      </c>
      <c r="G251" s="4885" t="s">
        <v>22</v>
      </c>
      <c r="H251" s="4885" t="s">
        <v>22</v>
      </c>
      <c r="I251" s="4885" t="s">
        <v>889</v>
      </c>
    </row>
    <row customHeight="1" ht="11.25">
      <c r="A252" s="4885" t="s">
        <v>2348</v>
      </c>
      <c r="B252" s="4885" t="s">
        <v>16</v>
      </c>
      <c r="C252" s="4885" t="s">
        <v>2860</v>
      </c>
      <c r="D252" s="4885" t="s">
        <v>2861</v>
      </c>
      <c r="E252" s="4885" t="s">
        <v>2862</v>
      </c>
      <c r="F252" s="4885" t="s">
        <v>2443</v>
      </c>
      <c r="G252" s="4885" t="s">
        <v>22</v>
      </c>
      <c r="H252" s="4885" t="s">
        <v>22</v>
      </c>
      <c r="I252" s="4885" t="s">
        <v>889</v>
      </c>
    </row>
    <row customHeight="1" ht="11.25">
      <c r="A253" s="4885" t="s">
        <v>2348</v>
      </c>
      <c r="B253" s="4885" t="s">
        <v>16</v>
      </c>
      <c r="C253" s="4885" t="s">
        <v>2863</v>
      </c>
      <c r="D253" s="4885" t="s">
        <v>2861</v>
      </c>
      <c r="E253" s="4885" t="s">
        <v>2864</v>
      </c>
      <c r="F253" s="4885" t="s">
        <v>2384</v>
      </c>
      <c r="G253" s="4885" t="s">
        <v>22</v>
      </c>
      <c r="H253" s="4885" t="s">
        <v>22</v>
      </c>
      <c r="I253" s="4885" t="s">
        <v>889</v>
      </c>
    </row>
    <row customHeight="1" ht="11.25">
      <c r="A254" s="4885" t="s">
        <v>2348</v>
      </c>
      <c r="B254" s="4885" t="s">
        <v>16</v>
      </c>
      <c r="C254" s="4885" t="s">
        <v>2868</v>
      </c>
      <c r="D254" s="4885" t="s">
        <v>2869</v>
      </c>
      <c r="E254" s="4885" t="s">
        <v>2870</v>
      </c>
      <c r="F254" s="4885" t="s">
        <v>2356</v>
      </c>
      <c r="G254" s="4885" t="s">
        <v>22</v>
      </c>
      <c r="H254" s="4885" t="s">
        <v>22</v>
      </c>
      <c r="I254" s="4885" t="s">
        <v>889</v>
      </c>
    </row>
    <row customHeight="1" ht="11.25">
      <c r="A255" s="4885" t="s">
        <v>2348</v>
      </c>
      <c r="B255" s="4885" t="s">
        <v>16</v>
      </c>
      <c r="C255" s="4885" t="s">
        <v>2877</v>
      </c>
      <c r="D255" s="4885" t="s">
        <v>2878</v>
      </c>
      <c r="E255" s="4885" t="s">
        <v>2879</v>
      </c>
      <c r="F255" s="4885" t="s">
        <v>2806</v>
      </c>
      <c r="G255" s="4885" t="s">
        <v>22</v>
      </c>
      <c r="H255" s="4885" t="s">
        <v>22</v>
      </c>
      <c r="I255" s="4885" t="s">
        <v>889</v>
      </c>
    </row>
    <row customHeight="1" ht="11.25">
      <c r="A256" s="4885" t="s">
        <v>2348</v>
      </c>
      <c r="B256" s="4885" t="s">
        <v>16</v>
      </c>
      <c r="C256" s="4885" t="s">
        <v>2887</v>
      </c>
      <c r="D256" s="4885" t="s">
        <v>2888</v>
      </c>
      <c r="E256" s="4885" t="s">
        <v>2889</v>
      </c>
      <c r="F256" s="4885" t="s">
        <v>2623</v>
      </c>
      <c r="G256" s="4885" t="s">
        <v>22</v>
      </c>
      <c r="H256" s="4885" t="s">
        <v>22</v>
      </c>
      <c r="I256" s="4885" t="s">
        <v>889</v>
      </c>
    </row>
    <row customHeight="1" ht="11.25">
      <c r="A257" s="4885" t="s">
        <v>2348</v>
      </c>
      <c r="B257" s="4885" t="s">
        <v>16</v>
      </c>
      <c r="C257" s="4885" t="s">
        <v>2890</v>
      </c>
      <c r="D257" s="4885" t="s">
        <v>2891</v>
      </c>
      <c r="E257" s="4885" t="s">
        <v>2892</v>
      </c>
      <c r="F257" s="4885" t="s">
        <v>2482</v>
      </c>
      <c r="G257" s="4885" t="s">
        <v>22</v>
      </c>
      <c r="H257" s="4885" t="s">
        <v>22</v>
      </c>
      <c r="I257" s="4885" t="s">
        <v>889</v>
      </c>
    </row>
    <row customHeight="1" ht="11.25">
      <c r="A258" s="4885" t="s">
        <v>2348</v>
      </c>
      <c r="B258" s="4885" t="s">
        <v>16</v>
      </c>
      <c r="C258" s="4885" t="s">
        <v>2922</v>
      </c>
      <c r="D258" s="4885" t="s">
        <v>2923</v>
      </c>
      <c r="E258" s="4885" t="s">
        <v>2924</v>
      </c>
      <c r="F258" s="4885" t="s">
        <v>2432</v>
      </c>
      <c r="G258" s="4885" t="s">
        <v>22</v>
      </c>
      <c r="H258" s="4885" t="s">
        <v>22</v>
      </c>
      <c r="I258" s="4885" t="s">
        <v>889</v>
      </c>
    </row>
    <row customHeight="1" ht="11.25">
      <c r="A259" s="4885" t="s">
        <v>2348</v>
      </c>
      <c r="B259" s="4885" t="s">
        <v>16</v>
      </c>
      <c r="C259" s="4885" t="s">
        <v>2925</v>
      </c>
      <c r="D259" s="4885" t="s">
        <v>2926</v>
      </c>
      <c r="E259" s="4885" t="s">
        <v>2927</v>
      </c>
      <c r="F259" s="4885" t="s">
        <v>2399</v>
      </c>
      <c r="G259" s="4885" t="s">
        <v>22</v>
      </c>
      <c r="H259" s="4885" t="s">
        <v>22</v>
      </c>
      <c r="I259" s="4885" t="s">
        <v>889</v>
      </c>
    </row>
    <row customHeight="1" ht="11.25">
      <c r="A260" s="4885" t="s">
        <v>2348</v>
      </c>
      <c r="B260" s="4885" t="s">
        <v>16</v>
      </c>
      <c r="C260" s="4885" t="s">
        <v>2945</v>
      </c>
      <c r="D260" s="4885" t="s">
        <v>2946</v>
      </c>
      <c r="E260" s="4885" t="s">
        <v>2947</v>
      </c>
      <c r="F260" s="4885" t="s">
        <v>2948</v>
      </c>
      <c r="G260" s="4885" t="s">
        <v>22</v>
      </c>
      <c r="H260" s="4885" t="s">
        <v>22</v>
      </c>
      <c r="I260" s="4885" t="s">
        <v>889</v>
      </c>
    </row>
    <row customHeight="1" ht="11.25">
      <c r="A261" s="4885" t="s">
        <v>2348</v>
      </c>
      <c r="B261" s="4885" t="s">
        <v>16</v>
      </c>
      <c r="C261" s="4885" t="s">
        <v>22</v>
      </c>
      <c r="D261" s="4885" t="s">
        <v>2949</v>
      </c>
      <c r="E261" s="4885" t="s">
        <v>2950</v>
      </c>
      <c r="F261" s="4885" t="s">
        <v>2356</v>
      </c>
      <c r="G261" s="4885" t="s">
        <v>22</v>
      </c>
      <c r="H261" s="4885" t="s">
        <v>22</v>
      </c>
      <c r="I261" s="4885" t="s">
        <v>889</v>
      </c>
    </row>
    <row customHeight="1" ht="11.25">
      <c r="A262" s="4885" t="s">
        <v>2348</v>
      </c>
      <c r="B262" s="4885" t="s">
        <v>16</v>
      </c>
      <c r="C262" s="4885" t="s">
        <v>2962</v>
      </c>
      <c r="D262" s="4885" t="s">
        <v>2963</v>
      </c>
      <c r="E262" s="4885" t="s">
        <v>2351</v>
      </c>
      <c r="F262" s="4885" t="s">
        <v>2356</v>
      </c>
      <c r="G262" s="4885" t="s">
        <v>22</v>
      </c>
      <c r="H262" s="4885" t="s">
        <v>22</v>
      </c>
      <c r="I262" s="4885" t="s">
        <v>889</v>
      </c>
    </row>
    <row customHeight="1" ht="11.25">
      <c r="A263" s="4885" t="s">
        <v>2348</v>
      </c>
      <c r="B263" s="4885" t="s">
        <v>16</v>
      </c>
      <c r="C263" s="4885" t="s">
        <v>2975</v>
      </c>
      <c r="D263" s="4885" t="s">
        <v>2976</v>
      </c>
      <c r="E263" s="4885" t="s">
        <v>2977</v>
      </c>
      <c r="F263" s="4885" t="s">
        <v>2372</v>
      </c>
      <c r="G263" s="4885" t="s">
        <v>22</v>
      </c>
      <c r="H263" s="4885" t="s">
        <v>22</v>
      </c>
      <c r="I263" s="4885" t="s">
        <v>889</v>
      </c>
    </row>
    <row customHeight="1" ht="11.25">
      <c r="A264" s="4885" t="s">
        <v>2348</v>
      </c>
      <c r="B264" s="4885" t="s">
        <v>16</v>
      </c>
      <c r="C264" s="4885" t="s">
        <v>2349</v>
      </c>
      <c r="D264" s="4885" t="s">
        <v>2350</v>
      </c>
      <c r="E264" s="4885" t="s">
        <v>2351</v>
      </c>
      <c r="F264" s="4885" t="s">
        <v>2352</v>
      </c>
      <c r="G264" s="4885" t="s">
        <v>22</v>
      </c>
      <c r="H264" s="4885" t="s">
        <v>22</v>
      </c>
      <c r="I264" s="4885" t="s">
        <v>849</v>
      </c>
    </row>
    <row customHeight="1" ht="11.25">
      <c r="A265" s="4885" t="s">
        <v>2348</v>
      </c>
      <c r="B265" s="4885" t="s">
        <v>16</v>
      </c>
      <c r="C265" s="4885" t="s">
        <v>2353</v>
      </c>
      <c r="D265" s="4885" t="s">
        <v>2354</v>
      </c>
      <c r="E265" s="4885" t="s">
        <v>2355</v>
      </c>
      <c r="F265" s="4885" t="s">
        <v>2356</v>
      </c>
      <c r="G265" s="4885" t="s">
        <v>22</v>
      </c>
      <c r="H265" s="4885" t="s">
        <v>22</v>
      </c>
      <c r="I265" s="4885" t="s">
        <v>849</v>
      </c>
    </row>
    <row customHeight="1" ht="11.25">
      <c r="A266" s="4885" t="s">
        <v>2348</v>
      </c>
      <c r="B266" s="4885" t="s">
        <v>16</v>
      </c>
      <c r="C266" s="4885" t="s">
        <v>13</v>
      </c>
      <c r="D266" s="4885" t="s">
        <v>45</v>
      </c>
      <c r="E266" s="4885" t="s">
        <v>48</v>
      </c>
      <c r="F266" s="4885" t="s">
        <v>50</v>
      </c>
      <c r="G266" s="4885" t="s">
        <v>22</v>
      </c>
      <c r="H266" s="4885" t="s">
        <v>22</v>
      </c>
      <c r="I266" s="4885" t="s">
        <v>849</v>
      </c>
    </row>
    <row customHeight="1" ht="11.25">
      <c r="A267" s="4885" t="s">
        <v>2348</v>
      </c>
      <c r="B267" s="4885" t="s">
        <v>16</v>
      </c>
      <c r="C267" s="4885" t="s">
        <v>2370</v>
      </c>
      <c r="D267" s="4885" t="s">
        <v>2371</v>
      </c>
      <c r="E267" s="4885" t="s">
        <v>48</v>
      </c>
      <c r="F267" s="4885" t="s">
        <v>2372</v>
      </c>
      <c r="G267" s="4885" t="s">
        <v>22</v>
      </c>
      <c r="H267" s="4885" t="s">
        <v>22</v>
      </c>
      <c r="I267" s="4885" t="s">
        <v>849</v>
      </c>
    </row>
    <row customHeight="1" ht="11.25">
      <c r="A268" s="4885" t="s">
        <v>2348</v>
      </c>
      <c r="B268" s="4885" t="s">
        <v>16</v>
      </c>
      <c r="C268" s="4885" t="s">
        <v>2373</v>
      </c>
      <c r="D268" s="4885" t="s">
        <v>2374</v>
      </c>
      <c r="E268" s="4885" t="s">
        <v>2375</v>
      </c>
      <c r="F268" s="4885" t="s">
        <v>2376</v>
      </c>
      <c r="G268" s="4885" t="s">
        <v>22</v>
      </c>
      <c r="H268" s="4885" t="s">
        <v>22</v>
      </c>
      <c r="I268" s="4885" t="s">
        <v>849</v>
      </c>
    </row>
    <row customHeight="1" ht="11.25">
      <c r="A269" s="4885" t="s">
        <v>2348</v>
      </c>
      <c r="B269" s="4885" t="s">
        <v>16</v>
      </c>
      <c r="C269" s="4885" t="s">
        <v>2377</v>
      </c>
      <c r="D269" s="4885" t="s">
        <v>2378</v>
      </c>
      <c r="E269" s="4885" t="s">
        <v>2379</v>
      </c>
      <c r="F269" s="4885" t="s">
        <v>2380</v>
      </c>
      <c r="G269" s="4885" t="s">
        <v>22</v>
      </c>
      <c r="H269" s="4885" t="s">
        <v>22</v>
      </c>
      <c r="I269" s="4885" t="s">
        <v>849</v>
      </c>
    </row>
    <row customHeight="1" ht="11.25">
      <c r="A270" s="4885" t="s">
        <v>2348</v>
      </c>
      <c r="B270" s="4885" t="s">
        <v>16</v>
      </c>
      <c r="C270" s="4885" t="s">
        <v>2381</v>
      </c>
      <c r="D270" s="4885" t="s">
        <v>2382</v>
      </c>
      <c r="E270" s="4885" t="s">
        <v>2383</v>
      </c>
      <c r="F270" s="4885" t="s">
        <v>2384</v>
      </c>
      <c r="G270" s="4885" t="s">
        <v>22</v>
      </c>
      <c r="H270" s="4885" t="s">
        <v>22</v>
      </c>
      <c r="I270" s="4885" t="s">
        <v>849</v>
      </c>
    </row>
    <row customHeight="1" ht="11.25">
      <c r="A271" s="4885" t="s">
        <v>2348</v>
      </c>
      <c r="B271" s="4885" t="s">
        <v>16</v>
      </c>
      <c r="C271" s="4885" t="s">
        <v>2385</v>
      </c>
      <c r="D271" s="4885" t="s">
        <v>2386</v>
      </c>
      <c r="E271" s="4885" t="s">
        <v>2387</v>
      </c>
      <c r="F271" s="4885" t="s">
        <v>2388</v>
      </c>
      <c r="G271" s="4885" t="s">
        <v>22</v>
      </c>
      <c r="H271" s="4885" t="s">
        <v>22</v>
      </c>
      <c r="I271" s="4885" t="s">
        <v>849</v>
      </c>
    </row>
    <row customHeight="1" ht="11.25">
      <c r="A272" s="4885" t="s">
        <v>2348</v>
      </c>
      <c r="B272" s="4885" t="s">
        <v>16</v>
      </c>
      <c r="C272" s="4885" t="s">
        <v>2988</v>
      </c>
      <c r="D272" s="4885" t="s">
        <v>2989</v>
      </c>
      <c r="E272" s="4885" t="s">
        <v>2990</v>
      </c>
      <c r="F272" s="4885" t="s">
        <v>2496</v>
      </c>
      <c r="G272" s="4885" t="s">
        <v>22</v>
      </c>
      <c r="H272" s="4885" t="s">
        <v>22</v>
      </c>
      <c r="I272" s="4885" t="s">
        <v>849</v>
      </c>
    </row>
    <row customHeight="1" ht="11.25">
      <c r="A273" s="4885" t="s">
        <v>2348</v>
      </c>
      <c r="B273" s="4885" t="s">
        <v>16</v>
      </c>
      <c r="C273" s="4885" t="s">
        <v>2405</v>
      </c>
      <c r="D273" s="4885" t="s">
        <v>2406</v>
      </c>
      <c r="E273" s="4885" t="s">
        <v>2407</v>
      </c>
      <c r="F273" s="4885" t="s">
        <v>2356</v>
      </c>
      <c r="G273" s="4885" t="s">
        <v>22</v>
      </c>
      <c r="H273" s="4885" t="s">
        <v>22</v>
      </c>
      <c r="I273" s="4885" t="s">
        <v>849</v>
      </c>
    </row>
    <row customHeight="1" ht="11.25">
      <c r="A274" s="4885" t="s">
        <v>2348</v>
      </c>
      <c r="B274" s="4885" t="s">
        <v>16</v>
      </c>
      <c r="C274" s="4885" t="s">
        <v>2411</v>
      </c>
      <c r="D274" s="4885" t="s">
        <v>2412</v>
      </c>
      <c r="E274" s="4885" t="s">
        <v>2413</v>
      </c>
      <c r="F274" s="4885" t="s">
        <v>2380</v>
      </c>
      <c r="G274" s="4885" t="s">
        <v>22</v>
      </c>
      <c r="H274" s="4885" t="s">
        <v>22</v>
      </c>
      <c r="I274" s="4885" t="s">
        <v>849</v>
      </c>
    </row>
    <row customHeight="1" ht="11.25">
      <c r="A275" s="4885" t="s">
        <v>2348</v>
      </c>
      <c r="B275" s="4885" t="s">
        <v>16</v>
      </c>
      <c r="C275" s="4885" t="s">
        <v>2417</v>
      </c>
      <c r="D275" s="4885" t="s">
        <v>2418</v>
      </c>
      <c r="E275" s="4885" t="s">
        <v>2413</v>
      </c>
      <c r="F275" s="4885" t="s">
        <v>2419</v>
      </c>
      <c r="G275" s="4885" t="s">
        <v>22</v>
      </c>
      <c r="H275" s="4885" t="s">
        <v>22</v>
      </c>
      <c r="I275" s="4885" t="s">
        <v>849</v>
      </c>
    </row>
    <row customHeight="1" ht="11.25">
      <c r="A276" s="4885" t="s">
        <v>2348</v>
      </c>
      <c r="B276" s="4885" t="s">
        <v>16</v>
      </c>
      <c r="C276" s="4885" t="s">
        <v>2991</v>
      </c>
      <c r="D276" s="4885" t="s">
        <v>2992</v>
      </c>
      <c r="E276" s="4885" t="s">
        <v>2993</v>
      </c>
      <c r="F276" s="4885" t="s">
        <v>570</v>
      </c>
      <c r="G276" s="4885" t="s">
        <v>22</v>
      </c>
      <c r="H276" s="4885" t="s">
        <v>22</v>
      </c>
      <c r="I276" s="4885" t="s">
        <v>849</v>
      </c>
    </row>
    <row customHeight="1" ht="11.25">
      <c r="A277" s="4885" t="s">
        <v>2348</v>
      </c>
      <c r="B277" s="4885" t="s">
        <v>16</v>
      </c>
      <c r="C277" s="4885" t="s">
        <v>2994</v>
      </c>
      <c r="D277" s="4885" t="s">
        <v>2995</v>
      </c>
      <c r="E277" s="4885" t="s">
        <v>2996</v>
      </c>
      <c r="F277" s="4885" t="s">
        <v>2360</v>
      </c>
      <c r="G277" s="4885" t="s">
        <v>22</v>
      </c>
      <c r="H277" s="4885" t="s">
        <v>22</v>
      </c>
      <c r="I277" s="4885" t="s">
        <v>849</v>
      </c>
    </row>
    <row customHeight="1" ht="11.25">
      <c r="A278" s="4885" t="s">
        <v>2348</v>
      </c>
      <c r="B278" s="4885" t="s">
        <v>16</v>
      </c>
      <c r="C278" s="4885" t="s">
        <v>2997</v>
      </c>
      <c r="D278" s="4885" t="s">
        <v>2998</v>
      </c>
      <c r="E278" s="4885" t="s">
        <v>2999</v>
      </c>
      <c r="F278" s="4885" t="s">
        <v>2722</v>
      </c>
      <c r="G278" s="4885" t="s">
        <v>22</v>
      </c>
      <c r="H278" s="4885" t="s">
        <v>22</v>
      </c>
      <c r="I278" s="4885" t="s">
        <v>849</v>
      </c>
    </row>
    <row customHeight="1" ht="11.25">
      <c r="A279" s="4885" t="s">
        <v>2348</v>
      </c>
      <c r="B279" s="4885" t="s">
        <v>16</v>
      </c>
      <c r="C279" s="4885" t="s">
        <v>2433</v>
      </c>
      <c r="D279" s="4885" t="s">
        <v>2434</v>
      </c>
      <c r="E279" s="4885" t="s">
        <v>2435</v>
      </c>
      <c r="F279" s="4885" t="s">
        <v>2384</v>
      </c>
      <c r="G279" s="4885" t="s">
        <v>22</v>
      </c>
      <c r="H279" s="4885" t="s">
        <v>22</v>
      </c>
      <c r="I279" s="4885" t="s">
        <v>849</v>
      </c>
    </row>
    <row customHeight="1" ht="11.25">
      <c r="A280" s="4885" t="s">
        <v>2348</v>
      </c>
      <c r="B280" s="4885" t="s">
        <v>16</v>
      </c>
      <c r="C280" s="4885" t="s">
        <v>3000</v>
      </c>
      <c r="D280" s="4885" t="s">
        <v>3001</v>
      </c>
      <c r="E280" s="4885" t="s">
        <v>3002</v>
      </c>
      <c r="F280" s="4885" t="s">
        <v>2439</v>
      </c>
      <c r="G280" s="4885" t="s">
        <v>22</v>
      </c>
      <c r="H280" s="4885" t="s">
        <v>22</v>
      </c>
      <c r="I280" s="4885" t="s">
        <v>849</v>
      </c>
    </row>
    <row customHeight="1" ht="11.25">
      <c r="A281" s="4885" t="s">
        <v>2348</v>
      </c>
      <c r="B281" s="4885" t="s">
        <v>16</v>
      </c>
      <c r="C281" s="4885" t="s">
        <v>3003</v>
      </c>
      <c r="D281" s="4885" t="s">
        <v>3004</v>
      </c>
      <c r="E281" s="4885" t="s">
        <v>3005</v>
      </c>
      <c r="F281" s="4885" t="s">
        <v>2450</v>
      </c>
      <c r="G281" s="4885" t="s">
        <v>22</v>
      </c>
      <c r="H281" s="4885" t="s">
        <v>22</v>
      </c>
      <c r="I281" s="4885" t="s">
        <v>849</v>
      </c>
    </row>
    <row customHeight="1" ht="11.25">
      <c r="A282" s="4885" t="s">
        <v>2348</v>
      </c>
      <c r="B282" s="4885" t="s">
        <v>16</v>
      </c>
      <c r="C282" s="4885" t="s">
        <v>3006</v>
      </c>
      <c r="D282" s="4885" t="s">
        <v>3007</v>
      </c>
      <c r="E282" s="4885" t="s">
        <v>3008</v>
      </c>
      <c r="F282" s="4885" t="s">
        <v>2486</v>
      </c>
      <c r="G282" s="4885" t="s">
        <v>3009</v>
      </c>
      <c r="H282" s="4885" t="s">
        <v>22</v>
      </c>
      <c r="I282" s="4885" t="s">
        <v>849</v>
      </c>
    </row>
    <row customHeight="1" ht="11.25">
      <c r="A283" s="4885" t="s">
        <v>2348</v>
      </c>
      <c r="B283" s="4885" t="s">
        <v>16</v>
      </c>
      <c r="C283" s="4885" t="s">
        <v>2447</v>
      </c>
      <c r="D283" s="4885" t="s">
        <v>2448</v>
      </c>
      <c r="E283" s="4885" t="s">
        <v>2449</v>
      </c>
      <c r="F283" s="4885" t="s">
        <v>2450</v>
      </c>
      <c r="G283" s="4885" t="s">
        <v>22</v>
      </c>
      <c r="H283" s="4885" t="s">
        <v>22</v>
      </c>
      <c r="I283" s="4885" t="s">
        <v>849</v>
      </c>
    </row>
    <row customHeight="1" ht="11.25">
      <c r="A284" s="4885" t="s">
        <v>2348</v>
      </c>
      <c r="B284" s="4885" t="s">
        <v>16</v>
      </c>
      <c r="C284" s="4885" t="s">
        <v>2451</v>
      </c>
      <c r="D284" s="4885" t="s">
        <v>2452</v>
      </c>
      <c r="E284" s="4885" t="s">
        <v>2453</v>
      </c>
      <c r="F284" s="4885" t="s">
        <v>2454</v>
      </c>
      <c r="G284" s="4885" t="s">
        <v>22</v>
      </c>
      <c r="H284" s="4885" t="s">
        <v>22</v>
      </c>
      <c r="I284" s="4885" t="s">
        <v>849</v>
      </c>
    </row>
    <row customHeight="1" ht="11.25">
      <c r="A285" s="4885" t="s">
        <v>2348</v>
      </c>
      <c r="B285" s="4885" t="s">
        <v>16</v>
      </c>
      <c r="C285" s="4885" t="s">
        <v>2455</v>
      </c>
      <c r="D285" s="4885" t="s">
        <v>2456</v>
      </c>
      <c r="E285" s="4885" t="s">
        <v>2457</v>
      </c>
      <c r="F285" s="4885" t="s">
        <v>2404</v>
      </c>
      <c r="G285" s="4885" t="s">
        <v>22</v>
      </c>
      <c r="H285" s="4885" t="s">
        <v>22</v>
      </c>
      <c r="I285" s="4885" t="s">
        <v>849</v>
      </c>
    </row>
    <row customHeight="1" ht="11.25">
      <c r="A286" s="4885" t="s">
        <v>2348</v>
      </c>
      <c r="B286" s="4885" t="s">
        <v>16</v>
      </c>
      <c r="C286" s="4885" t="s">
        <v>3010</v>
      </c>
      <c r="D286" s="4885" t="s">
        <v>3011</v>
      </c>
      <c r="E286" s="4885" t="s">
        <v>3012</v>
      </c>
      <c r="F286" s="4885" t="s">
        <v>2450</v>
      </c>
      <c r="G286" s="4885" t="s">
        <v>22</v>
      </c>
      <c r="H286" s="4885" t="s">
        <v>22</v>
      </c>
      <c r="I286" s="4885" t="s">
        <v>849</v>
      </c>
    </row>
    <row customHeight="1" ht="11.25">
      <c r="A287" s="4885" t="s">
        <v>2348</v>
      </c>
      <c r="B287" s="4885" t="s">
        <v>16</v>
      </c>
      <c r="C287" s="4885" t="s">
        <v>3013</v>
      </c>
      <c r="D287" s="4885" t="s">
        <v>3014</v>
      </c>
      <c r="E287" s="4885" t="s">
        <v>3015</v>
      </c>
      <c r="F287" s="4885" t="s">
        <v>2450</v>
      </c>
      <c r="G287" s="4885" t="s">
        <v>22</v>
      </c>
      <c r="H287" s="4885" t="s">
        <v>22</v>
      </c>
      <c r="I287" s="4885" t="s">
        <v>849</v>
      </c>
    </row>
    <row customHeight="1" ht="11.25">
      <c r="A288" s="4885" t="s">
        <v>2348</v>
      </c>
      <c r="B288" s="4885" t="s">
        <v>16</v>
      </c>
      <c r="C288" s="4885" t="s">
        <v>3016</v>
      </c>
      <c r="D288" s="4885" t="s">
        <v>3017</v>
      </c>
      <c r="E288" s="4885" t="s">
        <v>3018</v>
      </c>
      <c r="F288" s="4885" t="s">
        <v>2439</v>
      </c>
      <c r="G288" s="4885" t="s">
        <v>22</v>
      </c>
      <c r="H288" s="4885" t="s">
        <v>22</v>
      </c>
      <c r="I288" s="4885" t="s">
        <v>849</v>
      </c>
    </row>
    <row customHeight="1" ht="11.25">
      <c r="A289" s="4885" t="s">
        <v>2348</v>
      </c>
      <c r="B289" s="4885" t="s">
        <v>16</v>
      </c>
      <c r="C289" s="4885" t="s">
        <v>3019</v>
      </c>
      <c r="D289" s="4885" t="s">
        <v>3020</v>
      </c>
      <c r="E289" s="4885" t="s">
        <v>3021</v>
      </c>
      <c r="F289" s="4885" t="s">
        <v>2450</v>
      </c>
      <c r="G289" s="4885" t="s">
        <v>22</v>
      </c>
      <c r="H289" s="4885" t="s">
        <v>22</v>
      </c>
      <c r="I289" s="4885" t="s">
        <v>849</v>
      </c>
    </row>
    <row customHeight="1" ht="11.25">
      <c r="A290" s="4885" t="s">
        <v>2348</v>
      </c>
      <c r="B290" s="4885" t="s">
        <v>16</v>
      </c>
      <c r="C290" s="4885" t="s">
        <v>3022</v>
      </c>
      <c r="D290" s="4885" t="s">
        <v>3023</v>
      </c>
      <c r="E290" s="4885" t="s">
        <v>3024</v>
      </c>
      <c r="F290" s="4885" t="s">
        <v>2439</v>
      </c>
      <c r="G290" s="4885" t="s">
        <v>22</v>
      </c>
      <c r="H290" s="4885" t="s">
        <v>22</v>
      </c>
      <c r="I290" s="4885" t="s">
        <v>849</v>
      </c>
    </row>
    <row customHeight="1" ht="11.25">
      <c r="A291" s="4885" t="s">
        <v>2348</v>
      </c>
      <c r="B291" s="4885" t="s">
        <v>16</v>
      </c>
      <c r="C291" s="4885" t="s">
        <v>3025</v>
      </c>
      <c r="D291" s="4885" t="s">
        <v>3026</v>
      </c>
      <c r="E291" s="4885" t="s">
        <v>3027</v>
      </c>
      <c r="F291" s="4885" t="s">
        <v>2450</v>
      </c>
      <c r="G291" s="4885" t="s">
        <v>22</v>
      </c>
      <c r="H291" s="4885" t="s">
        <v>22</v>
      </c>
      <c r="I291" s="4885" t="s">
        <v>849</v>
      </c>
    </row>
    <row customHeight="1" ht="11.25">
      <c r="A292" s="4885" t="s">
        <v>2348</v>
      </c>
      <c r="B292" s="4885" t="s">
        <v>16</v>
      </c>
      <c r="C292" s="4885" t="s">
        <v>3028</v>
      </c>
      <c r="D292" s="4885" t="s">
        <v>3029</v>
      </c>
      <c r="E292" s="4885" t="s">
        <v>3030</v>
      </c>
      <c r="F292" s="4885" t="s">
        <v>2450</v>
      </c>
      <c r="G292" s="4885" t="s">
        <v>22</v>
      </c>
      <c r="H292" s="4885" t="s">
        <v>22</v>
      </c>
      <c r="I292" s="4885" t="s">
        <v>849</v>
      </c>
    </row>
    <row customHeight="1" ht="11.25">
      <c r="A293" s="4885" t="s">
        <v>2348</v>
      </c>
      <c r="B293" s="4885" t="s">
        <v>16</v>
      </c>
      <c r="C293" s="4885" t="s">
        <v>3031</v>
      </c>
      <c r="D293" s="4885" t="s">
        <v>3032</v>
      </c>
      <c r="E293" s="4885" t="s">
        <v>3033</v>
      </c>
      <c r="F293" s="4885" t="s">
        <v>2450</v>
      </c>
      <c r="G293" s="4885" t="s">
        <v>22</v>
      </c>
      <c r="H293" s="4885" t="s">
        <v>22</v>
      </c>
      <c r="I293" s="4885" t="s">
        <v>849</v>
      </c>
    </row>
    <row customHeight="1" ht="11.25">
      <c r="A294" s="4885" t="s">
        <v>2348</v>
      </c>
      <c r="B294" s="4885" t="s">
        <v>16</v>
      </c>
      <c r="C294" s="4885" t="s">
        <v>3034</v>
      </c>
      <c r="D294" s="4885" t="s">
        <v>3035</v>
      </c>
      <c r="E294" s="4885" t="s">
        <v>3036</v>
      </c>
      <c r="F294" s="4885" t="s">
        <v>2404</v>
      </c>
      <c r="G294" s="4885" t="s">
        <v>22</v>
      </c>
      <c r="H294" s="4885" t="s">
        <v>22</v>
      </c>
      <c r="I294" s="4885" t="s">
        <v>849</v>
      </c>
    </row>
    <row customHeight="1" ht="11.25">
      <c r="A295" s="4885" t="s">
        <v>2348</v>
      </c>
      <c r="B295" s="4885" t="s">
        <v>16</v>
      </c>
      <c r="C295" s="4885" t="s">
        <v>2464</v>
      </c>
      <c r="D295" s="4885" t="s">
        <v>2465</v>
      </c>
      <c r="E295" s="4885" t="s">
        <v>2466</v>
      </c>
      <c r="F295" s="4885" t="s">
        <v>2467</v>
      </c>
      <c r="G295" s="4885" t="s">
        <v>22</v>
      </c>
      <c r="H295" s="4885" t="s">
        <v>22</v>
      </c>
      <c r="I295" s="4885" t="s">
        <v>849</v>
      </c>
    </row>
    <row customHeight="1" ht="11.25">
      <c r="A296" s="4885" t="s">
        <v>2348</v>
      </c>
      <c r="B296" s="4885" t="s">
        <v>16</v>
      </c>
      <c r="C296" s="4885" t="s">
        <v>3037</v>
      </c>
      <c r="D296" s="4885" t="s">
        <v>3038</v>
      </c>
      <c r="E296" s="4885" t="s">
        <v>3039</v>
      </c>
      <c r="F296" s="4885" t="s">
        <v>2486</v>
      </c>
      <c r="G296" s="4885" t="s">
        <v>22</v>
      </c>
      <c r="H296" s="4885" t="s">
        <v>22</v>
      </c>
      <c r="I296" s="4885" t="s">
        <v>849</v>
      </c>
    </row>
    <row customHeight="1" ht="11.25">
      <c r="A297" s="4885" t="s">
        <v>2348</v>
      </c>
      <c r="B297" s="4885" t="s">
        <v>16</v>
      </c>
      <c r="C297" s="4885" t="s">
        <v>2468</v>
      </c>
      <c r="D297" s="4885" t="s">
        <v>2469</v>
      </c>
      <c r="E297" s="4885" t="s">
        <v>2470</v>
      </c>
      <c r="F297" s="4885" t="s">
        <v>2467</v>
      </c>
      <c r="G297" s="4885" t="s">
        <v>22</v>
      </c>
      <c r="H297" s="4885" t="s">
        <v>22</v>
      </c>
      <c r="I297" s="4885" t="s">
        <v>849</v>
      </c>
    </row>
    <row customHeight="1" ht="11.25">
      <c r="A298" s="4885" t="s">
        <v>2348</v>
      </c>
      <c r="B298" s="4885" t="s">
        <v>16</v>
      </c>
      <c r="C298" s="4885" t="s">
        <v>2471</v>
      </c>
      <c r="D298" s="4885" t="s">
        <v>2472</v>
      </c>
      <c r="E298" s="4885" t="s">
        <v>2473</v>
      </c>
      <c r="F298" s="4885" t="s">
        <v>2474</v>
      </c>
      <c r="G298" s="4885" t="s">
        <v>22</v>
      </c>
      <c r="H298" s="4885" t="s">
        <v>22</v>
      </c>
      <c r="I298" s="4885" t="s">
        <v>849</v>
      </c>
    </row>
    <row customHeight="1" ht="11.25">
      <c r="A299" s="4885" t="s">
        <v>2348</v>
      </c>
      <c r="B299" s="4885" t="s">
        <v>16</v>
      </c>
      <c r="C299" s="4885" t="s">
        <v>2475</v>
      </c>
      <c r="D299" s="4885" t="s">
        <v>2476</v>
      </c>
      <c r="E299" s="4885" t="s">
        <v>2477</v>
      </c>
      <c r="F299" s="4885" t="s">
        <v>2404</v>
      </c>
      <c r="G299" s="4885" t="s">
        <v>2478</v>
      </c>
      <c r="H299" s="4885" t="s">
        <v>22</v>
      </c>
      <c r="I299" s="4885" t="s">
        <v>849</v>
      </c>
    </row>
    <row customHeight="1" ht="11.25">
      <c r="A300" s="4885" t="s">
        <v>2348</v>
      </c>
      <c r="B300" s="4885" t="s">
        <v>16</v>
      </c>
      <c r="C300" s="4885" t="s">
        <v>3040</v>
      </c>
      <c r="D300" s="4885" t="s">
        <v>3041</v>
      </c>
      <c r="E300" s="4885" t="s">
        <v>3042</v>
      </c>
      <c r="F300" s="4885" t="s">
        <v>2623</v>
      </c>
      <c r="G300" s="4885" t="s">
        <v>22</v>
      </c>
      <c r="H300" s="4885" t="s">
        <v>22</v>
      </c>
      <c r="I300" s="4885" t="s">
        <v>849</v>
      </c>
    </row>
    <row customHeight="1" ht="11.25">
      <c r="A301" s="4885" t="s">
        <v>2348</v>
      </c>
      <c r="B301" s="4885" t="s">
        <v>16</v>
      </c>
      <c r="C301" s="4885" t="s">
        <v>3043</v>
      </c>
      <c r="D301" s="4885" t="s">
        <v>3044</v>
      </c>
      <c r="E301" s="4885" t="s">
        <v>3045</v>
      </c>
      <c r="F301" s="4885" t="s">
        <v>2616</v>
      </c>
      <c r="G301" s="4885" t="s">
        <v>22</v>
      </c>
      <c r="H301" s="4885" t="s">
        <v>22</v>
      </c>
      <c r="I301" s="4885" t="s">
        <v>849</v>
      </c>
    </row>
    <row customHeight="1" ht="11.25">
      <c r="A302" s="4885" t="s">
        <v>2348</v>
      </c>
      <c r="B302" s="4885" t="s">
        <v>16</v>
      </c>
      <c r="C302" s="4885" t="s">
        <v>2479</v>
      </c>
      <c r="D302" s="4885" t="s">
        <v>2480</v>
      </c>
      <c r="E302" s="4885" t="s">
        <v>2481</v>
      </c>
      <c r="F302" s="4885" t="s">
        <v>2482</v>
      </c>
      <c r="G302" s="4885" t="s">
        <v>22</v>
      </c>
      <c r="H302" s="4885" t="s">
        <v>22</v>
      </c>
      <c r="I302" s="4885" t="s">
        <v>849</v>
      </c>
    </row>
    <row customHeight="1" ht="11.25">
      <c r="A303" s="4885" t="s">
        <v>2348</v>
      </c>
      <c r="B303" s="4885" t="s">
        <v>16</v>
      </c>
      <c r="C303" s="4885" t="s">
        <v>2483</v>
      </c>
      <c r="D303" s="4885" t="s">
        <v>2484</v>
      </c>
      <c r="E303" s="4885" t="s">
        <v>2485</v>
      </c>
      <c r="F303" s="4885" t="s">
        <v>2486</v>
      </c>
      <c r="G303" s="4885" t="s">
        <v>22</v>
      </c>
      <c r="H303" s="4885" t="s">
        <v>22</v>
      </c>
      <c r="I303" s="4885" t="s">
        <v>849</v>
      </c>
    </row>
    <row customHeight="1" ht="11.25">
      <c r="A304" s="4885" t="s">
        <v>2348</v>
      </c>
      <c r="B304" s="4885" t="s">
        <v>16</v>
      </c>
      <c r="C304" s="4885" t="s">
        <v>2487</v>
      </c>
      <c r="D304" s="4885" t="s">
        <v>2488</v>
      </c>
      <c r="E304" s="4885" t="s">
        <v>2489</v>
      </c>
      <c r="F304" s="4885" t="s">
        <v>2486</v>
      </c>
      <c r="G304" s="4885" t="s">
        <v>22</v>
      </c>
      <c r="H304" s="4885" t="s">
        <v>22</v>
      </c>
      <c r="I304" s="4885" t="s">
        <v>849</v>
      </c>
    </row>
    <row customHeight="1" ht="11.25">
      <c r="A305" s="4885" t="s">
        <v>2348</v>
      </c>
      <c r="B305" s="4885" t="s">
        <v>16</v>
      </c>
      <c r="C305" s="4885" t="s">
        <v>2490</v>
      </c>
      <c r="D305" s="4885" t="s">
        <v>2491</v>
      </c>
      <c r="E305" s="4885" t="s">
        <v>2492</v>
      </c>
      <c r="F305" s="4885" t="s">
        <v>2384</v>
      </c>
      <c r="G305" s="4885" t="s">
        <v>22</v>
      </c>
      <c r="H305" s="4885" t="s">
        <v>22</v>
      </c>
      <c r="I305" s="4885" t="s">
        <v>849</v>
      </c>
    </row>
    <row customHeight="1" ht="11.25">
      <c r="A306" s="4885" t="s">
        <v>2348</v>
      </c>
      <c r="B306" s="4885" t="s">
        <v>16</v>
      </c>
      <c r="C306" s="4885" t="s">
        <v>2493</v>
      </c>
      <c r="D306" s="4885" t="s">
        <v>2494</v>
      </c>
      <c r="E306" s="4885" t="s">
        <v>2495</v>
      </c>
      <c r="F306" s="4885" t="s">
        <v>2496</v>
      </c>
      <c r="G306" s="4885" t="s">
        <v>22</v>
      </c>
      <c r="H306" s="4885" t="s">
        <v>22</v>
      </c>
      <c r="I306" s="4885" t="s">
        <v>849</v>
      </c>
    </row>
    <row customHeight="1" ht="11.25">
      <c r="A307" s="4885" t="s">
        <v>2348</v>
      </c>
      <c r="B307" s="4885" t="s">
        <v>16</v>
      </c>
      <c r="C307" s="4885" t="s">
        <v>2504</v>
      </c>
      <c r="D307" s="4885" t="s">
        <v>2505</v>
      </c>
      <c r="E307" s="4885" t="s">
        <v>2506</v>
      </c>
      <c r="F307" s="4885" t="s">
        <v>2482</v>
      </c>
      <c r="G307" s="4885" t="s">
        <v>22</v>
      </c>
      <c r="H307" s="4885" t="s">
        <v>22</v>
      </c>
      <c r="I307" s="4885" t="s">
        <v>849</v>
      </c>
    </row>
    <row customHeight="1" ht="11.25">
      <c r="A308" s="4885" t="s">
        <v>2348</v>
      </c>
      <c r="B308" s="4885" t="s">
        <v>16</v>
      </c>
      <c r="C308" s="4885" t="s">
        <v>3046</v>
      </c>
      <c r="D308" s="4885" t="s">
        <v>3047</v>
      </c>
      <c r="E308" s="4885" t="s">
        <v>3048</v>
      </c>
      <c r="F308" s="4885" t="s">
        <v>2579</v>
      </c>
      <c r="G308" s="4885" t="s">
        <v>22</v>
      </c>
      <c r="H308" s="4885" t="s">
        <v>22</v>
      </c>
      <c r="I308" s="4885" t="s">
        <v>849</v>
      </c>
    </row>
    <row customHeight="1" ht="11.25">
      <c r="A309" s="4885" t="s">
        <v>2348</v>
      </c>
      <c r="B309" s="4885" t="s">
        <v>16</v>
      </c>
      <c r="C309" s="4885" t="s">
        <v>2507</v>
      </c>
      <c r="D309" s="4885" t="s">
        <v>2508</v>
      </c>
      <c r="E309" s="4885" t="s">
        <v>2509</v>
      </c>
      <c r="F309" s="4885" t="s">
        <v>2356</v>
      </c>
      <c r="G309" s="4885" t="s">
        <v>22</v>
      </c>
      <c r="H309" s="4885" t="s">
        <v>22</v>
      </c>
      <c r="I309" s="4885" t="s">
        <v>849</v>
      </c>
    </row>
    <row customHeight="1" ht="11.25">
      <c r="A310" s="4885" t="s">
        <v>2348</v>
      </c>
      <c r="B310" s="4885" t="s">
        <v>16</v>
      </c>
      <c r="C310" s="4885" t="s">
        <v>3049</v>
      </c>
      <c r="D310" s="4885" t="s">
        <v>3050</v>
      </c>
      <c r="E310" s="4885" t="s">
        <v>3051</v>
      </c>
      <c r="F310" s="4885" t="s">
        <v>2443</v>
      </c>
      <c r="G310" s="4885" t="s">
        <v>22</v>
      </c>
      <c r="H310" s="4885" t="s">
        <v>22</v>
      </c>
      <c r="I310" s="4885" t="s">
        <v>849</v>
      </c>
    </row>
    <row customHeight="1" ht="11.25">
      <c r="A311" s="4885" t="s">
        <v>2348</v>
      </c>
      <c r="B311" s="4885" t="s">
        <v>16</v>
      </c>
      <c r="C311" s="4885" t="s">
        <v>3052</v>
      </c>
      <c r="D311" s="4885" t="s">
        <v>3053</v>
      </c>
      <c r="E311" s="4885" t="s">
        <v>3054</v>
      </c>
      <c r="F311" s="4885" t="s">
        <v>2467</v>
      </c>
      <c r="G311" s="4885" t="s">
        <v>22</v>
      </c>
      <c r="H311" s="4885" t="s">
        <v>22</v>
      </c>
      <c r="I311" s="4885" t="s">
        <v>849</v>
      </c>
    </row>
    <row customHeight="1" ht="11.25">
      <c r="A312" s="4885" t="s">
        <v>2348</v>
      </c>
      <c r="B312" s="4885" t="s">
        <v>16</v>
      </c>
      <c r="C312" s="4885" t="s">
        <v>3055</v>
      </c>
      <c r="D312" s="4885" t="s">
        <v>3056</v>
      </c>
      <c r="E312" s="4885" t="s">
        <v>3057</v>
      </c>
      <c r="F312" s="4885" t="s">
        <v>2482</v>
      </c>
      <c r="G312" s="4885" t="s">
        <v>22</v>
      </c>
      <c r="H312" s="4885" t="s">
        <v>22</v>
      </c>
      <c r="I312" s="4885" t="s">
        <v>849</v>
      </c>
    </row>
    <row customHeight="1" ht="11.25">
      <c r="A313" s="4885" t="s">
        <v>2348</v>
      </c>
      <c r="B313" s="4885" t="s">
        <v>16</v>
      </c>
      <c r="C313" s="4885" t="s">
        <v>3058</v>
      </c>
      <c r="D313" s="4885" t="s">
        <v>3059</v>
      </c>
      <c r="E313" s="4885" t="s">
        <v>3060</v>
      </c>
      <c r="F313" s="4885" t="s">
        <v>2450</v>
      </c>
      <c r="G313" s="4885" t="s">
        <v>22</v>
      </c>
      <c r="H313" s="4885" t="s">
        <v>22</v>
      </c>
      <c r="I313" s="4885" t="s">
        <v>849</v>
      </c>
    </row>
    <row customHeight="1" ht="11.25">
      <c r="A314" s="4885" t="s">
        <v>2348</v>
      </c>
      <c r="B314" s="4885" t="s">
        <v>16</v>
      </c>
      <c r="C314" s="4885" t="s">
        <v>2513</v>
      </c>
      <c r="D314" s="4885" t="s">
        <v>2514</v>
      </c>
      <c r="E314" s="4885" t="s">
        <v>2515</v>
      </c>
      <c r="F314" s="4885" t="s">
        <v>2380</v>
      </c>
      <c r="G314" s="4885" t="s">
        <v>22</v>
      </c>
      <c r="H314" s="4885" t="s">
        <v>22</v>
      </c>
      <c r="I314" s="4885" t="s">
        <v>849</v>
      </c>
    </row>
    <row customHeight="1" ht="11.25">
      <c r="A315" s="4885" t="s">
        <v>2348</v>
      </c>
      <c r="B315" s="4885" t="s">
        <v>16</v>
      </c>
      <c r="C315" s="4885" t="s">
        <v>2516</v>
      </c>
      <c r="D315" s="4885" t="s">
        <v>2517</v>
      </c>
      <c r="E315" s="4885" t="s">
        <v>2518</v>
      </c>
      <c r="F315" s="4885" t="s">
        <v>2356</v>
      </c>
      <c r="G315" s="4885" t="s">
        <v>22</v>
      </c>
      <c r="H315" s="4885" t="s">
        <v>22</v>
      </c>
      <c r="I315" s="4885" t="s">
        <v>849</v>
      </c>
    </row>
    <row customHeight="1" ht="11.25">
      <c r="A316" s="4885" t="s">
        <v>2348</v>
      </c>
      <c r="B316" s="4885" t="s">
        <v>16</v>
      </c>
      <c r="C316" s="4885" t="s">
        <v>2525</v>
      </c>
      <c r="D316" s="4885" t="s">
        <v>2526</v>
      </c>
      <c r="E316" s="4885" t="s">
        <v>2527</v>
      </c>
      <c r="F316" s="4885" t="s">
        <v>2356</v>
      </c>
      <c r="G316" s="4885" t="s">
        <v>22</v>
      </c>
      <c r="H316" s="4885" t="s">
        <v>22</v>
      </c>
      <c r="I316" s="4885" t="s">
        <v>849</v>
      </c>
    </row>
    <row customHeight="1" ht="11.25">
      <c r="A317" s="4885" t="s">
        <v>2348</v>
      </c>
      <c r="B317" s="4885" t="s">
        <v>16</v>
      </c>
      <c r="C317" s="4885" t="s">
        <v>2534</v>
      </c>
      <c r="D317" s="4885" t="s">
        <v>2535</v>
      </c>
      <c r="E317" s="4885" t="s">
        <v>2536</v>
      </c>
      <c r="F317" s="4885" t="s">
        <v>2356</v>
      </c>
      <c r="G317" s="4885" t="s">
        <v>22</v>
      </c>
      <c r="H317" s="4885" t="s">
        <v>22</v>
      </c>
      <c r="I317" s="4885" t="s">
        <v>849</v>
      </c>
    </row>
    <row customHeight="1" ht="11.25">
      <c r="A318" s="4885" t="s">
        <v>2348</v>
      </c>
      <c r="B318" s="4885" t="s">
        <v>16</v>
      </c>
      <c r="C318" s="4885" t="s">
        <v>2540</v>
      </c>
      <c r="D318" s="4885" t="s">
        <v>2541</v>
      </c>
      <c r="E318" s="4885" t="s">
        <v>2542</v>
      </c>
      <c r="F318" s="4885" t="s">
        <v>2356</v>
      </c>
      <c r="G318" s="4885" t="s">
        <v>22</v>
      </c>
      <c r="H318" s="4885" t="s">
        <v>22</v>
      </c>
      <c r="I318" s="4885" t="s">
        <v>849</v>
      </c>
    </row>
    <row customHeight="1" ht="11.25">
      <c r="A319" s="4885" t="s">
        <v>2348</v>
      </c>
      <c r="B319" s="4885" t="s">
        <v>16</v>
      </c>
      <c r="C319" s="4885" t="s">
        <v>3061</v>
      </c>
      <c r="D319" s="4885" t="s">
        <v>3062</v>
      </c>
      <c r="E319" s="4885" t="s">
        <v>3063</v>
      </c>
      <c r="F319" s="4885" t="s">
        <v>2443</v>
      </c>
      <c r="G319" s="4885" t="s">
        <v>22</v>
      </c>
      <c r="H319" s="4885" t="s">
        <v>22</v>
      </c>
      <c r="I319" s="4885" t="s">
        <v>849</v>
      </c>
    </row>
    <row customHeight="1" ht="11.25">
      <c r="A320" s="4885" t="s">
        <v>2348</v>
      </c>
      <c r="B320" s="4885" t="s">
        <v>16</v>
      </c>
      <c r="C320" s="4885" t="s">
        <v>3064</v>
      </c>
      <c r="D320" s="4885" t="s">
        <v>3065</v>
      </c>
      <c r="E320" s="4885" t="s">
        <v>3066</v>
      </c>
      <c r="F320" s="4885" t="s">
        <v>2356</v>
      </c>
      <c r="G320" s="4885" t="s">
        <v>22</v>
      </c>
      <c r="H320" s="4885" t="s">
        <v>22</v>
      </c>
      <c r="I320" s="4885" t="s">
        <v>849</v>
      </c>
    </row>
    <row customHeight="1" ht="11.25">
      <c r="A321" s="4885" t="s">
        <v>2348</v>
      </c>
      <c r="B321" s="4885" t="s">
        <v>16</v>
      </c>
      <c r="C321" s="4885" t="s">
        <v>2566</v>
      </c>
      <c r="D321" s="4885" t="s">
        <v>2567</v>
      </c>
      <c r="E321" s="4885" t="s">
        <v>2568</v>
      </c>
      <c r="F321" s="4885" t="s">
        <v>2356</v>
      </c>
      <c r="G321" s="4885" t="s">
        <v>22</v>
      </c>
      <c r="H321" s="4885" t="s">
        <v>22</v>
      </c>
      <c r="I321" s="4885" t="s">
        <v>849</v>
      </c>
    </row>
    <row customHeight="1" ht="11.25">
      <c r="A322" s="4885" t="s">
        <v>2348</v>
      </c>
      <c r="B322" s="4885" t="s">
        <v>16</v>
      </c>
      <c r="C322" s="4885" t="s">
        <v>2569</v>
      </c>
      <c r="D322" s="4885" t="s">
        <v>2570</v>
      </c>
      <c r="E322" s="4885" t="s">
        <v>2571</v>
      </c>
      <c r="F322" s="4885" t="s">
        <v>2474</v>
      </c>
      <c r="G322" s="4885" t="s">
        <v>22</v>
      </c>
      <c r="H322" s="4885" t="s">
        <v>22</v>
      </c>
      <c r="I322" s="4885" t="s">
        <v>849</v>
      </c>
    </row>
    <row customHeight="1" ht="11.25">
      <c r="A323" s="4885" t="s">
        <v>2348</v>
      </c>
      <c r="B323" s="4885" t="s">
        <v>16</v>
      </c>
      <c r="C323" s="4885" t="s">
        <v>3067</v>
      </c>
      <c r="D323" s="4885" t="s">
        <v>3068</v>
      </c>
      <c r="E323" s="4885" t="s">
        <v>3069</v>
      </c>
      <c r="F323" s="4885" t="s">
        <v>2482</v>
      </c>
      <c r="G323" s="4885" t="s">
        <v>22</v>
      </c>
      <c r="H323" s="4885" t="s">
        <v>22</v>
      </c>
      <c r="I323" s="4885" t="s">
        <v>849</v>
      </c>
    </row>
    <row customHeight="1" ht="11.25">
      <c r="A324" s="4885" t="s">
        <v>2348</v>
      </c>
      <c r="B324" s="4885" t="s">
        <v>16</v>
      </c>
      <c r="C324" s="4885" t="s">
        <v>2576</v>
      </c>
      <c r="D324" s="4885" t="s">
        <v>2577</v>
      </c>
      <c r="E324" s="4885" t="s">
        <v>2578</v>
      </c>
      <c r="F324" s="4885" t="s">
        <v>2579</v>
      </c>
      <c r="G324" s="4885" t="s">
        <v>2580</v>
      </c>
      <c r="H324" s="4885" t="s">
        <v>22</v>
      </c>
      <c r="I324" s="4885" t="s">
        <v>849</v>
      </c>
    </row>
    <row customHeight="1" ht="11.25">
      <c r="A325" s="4885" t="s">
        <v>2348</v>
      </c>
      <c r="B325" s="4885" t="s">
        <v>16</v>
      </c>
      <c r="C325" s="4885" t="s">
        <v>2581</v>
      </c>
      <c r="D325" s="4885" t="s">
        <v>2582</v>
      </c>
      <c r="E325" s="4885" t="s">
        <v>2583</v>
      </c>
      <c r="F325" s="4885" t="s">
        <v>2579</v>
      </c>
      <c r="G325" s="4885" t="s">
        <v>22</v>
      </c>
      <c r="H325" s="4885" t="s">
        <v>22</v>
      </c>
      <c r="I325" s="4885" t="s">
        <v>849</v>
      </c>
    </row>
    <row customHeight="1" ht="11.25">
      <c r="A326" s="4885" t="s">
        <v>2348</v>
      </c>
      <c r="B326" s="4885" t="s">
        <v>16</v>
      </c>
      <c r="C326" s="4885" t="s">
        <v>2982</v>
      </c>
      <c r="D326" s="4885" t="s">
        <v>2983</v>
      </c>
      <c r="E326" s="4885" t="s">
        <v>2984</v>
      </c>
      <c r="F326" s="4885" t="s">
        <v>2579</v>
      </c>
      <c r="G326" s="4885" t="s">
        <v>22</v>
      </c>
      <c r="H326" s="4885" t="s">
        <v>22</v>
      </c>
      <c r="I326" s="4885" t="s">
        <v>849</v>
      </c>
    </row>
    <row customHeight="1" ht="11.25">
      <c r="A327" s="4885" t="s">
        <v>2348</v>
      </c>
      <c r="B327" s="4885" t="s">
        <v>16</v>
      </c>
      <c r="C327" s="4885" t="s">
        <v>2587</v>
      </c>
      <c r="D327" s="4885" t="s">
        <v>2588</v>
      </c>
      <c r="E327" s="4885" t="s">
        <v>2589</v>
      </c>
      <c r="F327" s="4885" t="s">
        <v>2356</v>
      </c>
      <c r="G327" s="4885" t="s">
        <v>22</v>
      </c>
      <c r="H327" s="4885" t="s">
        <v>22</v>
      </c>
      <c r="I327" s="4885" t="s">
        <v>849</v>
      </c>
    </row>
    <row customHeight="1" ht="11.25">
      <c r="A328" s="4885" t="s">
        <v>2348</v>
      </c>
      <c r="B328" s="4885" t="s">
        <v>16</v>
      </c>
      <c r="C328" s="4885" t="s">
        <v>2590</v>
      </c>
      <c r="D328" s="4885" t="s">
        <v>2591</v>
      </c>
      <c r="E328" s="4885" t="s">
        <v>2592</v>
      </c>
      <c r="F328" s="4885" t="s">
        <v>2384</v>
      </c>
      <c r="G328" s="4885" t="s">
        <v>22</v>
      </c>
      <c r="H328" s="4885" t="s">
        <v>22</v>
      </c>
      <c r="I328" s="4885" t="s">
        <v>849</v>
      </c>
    </row>
    <row customHeight="1" ht="11.25">
      <c r="A329" s="4885" t="s">
        <v>2348</v>
      </c>
      <c r="B329" s="4885" t="s">
        <v>16</v>
      </c>
      <c r="C329" s="4885" t="s">
        <v>2593</v>
      </c>
      <c r="D329" s="4885" t="s">
        <v>2594</v>
      </c>
      <c r="E329" s="4885" t="s">
        <v>2595</v>
      </c>
      <c r="F329" s="4885" t="s">
        <v>2384</v>
      </c>
      <c r="G329" s="4885" t="s">
        <v>2596</v>
      </c>
      <c r="H329" s="4885" t="s">
        <v>22</v>
      </c>
      <c r="I329" s="4885" t="s">
        <v>849</v>
      </c>
    </row>
    <row customHeight="1" ht="11.25">
      <c r="A330" s="4885" t="s">
        <v>2348</v>
      </c>
      <c r="B330" s="4885" t="s">
        <v>16</v>
      </c>
      <c r="C330" s="4885" t="s">
        <v>3070</v>
      </c>
      <c r="D330" s="4885" t="s">
        <v>3071</v>
      </c>
      <c r="E330" s="4885" t="s">
        <v>3072</v>
      </c>
      <c r="F330" s="4885" t="s">
        <v>2450</v>
      </c>
      <c r="G330" s="4885" t="s">
        <v>22</v>
      </c>
      <c r="H330" s="4885" t="s">
        <v>22</v>
      </c>
      <c r="I330" s="4885" t="s">
        <v>849</v>
      </c>
    </row>
    <row customHeight="1" ht="11.25">
      <c r="A331" s="4885" t="s">
        <v>2348</v>
      </c>
      <c r="B331" s="4885" t="s">
        <v>16</v>
      </c>
      <c r="C331" s="4885" t="s">
        <v>3073</v>
      </c>
      <c r="D331" s="4885" t="s">
        <v>3074</v>
      </c>
      <c r="E331" s="4885" t="s">
        <v>3075</v>
      </c>
      <c r="F331" s="4885" t="s">
        <v>2443</v>
      </c>
      <c r="G331" s="4885" t="s">
        <v>22</v>
      </c>
      <c r="H331" s="4885" t="s">
        <v>22</v>
      </c>
      <c r="I331" s="4885" t="s">
        <v>849</v>
      </c>
    </row>
    <row customHeight="1" ht="11.25">
      <c r="A332" s="4885" t="s">
        <v>2348</v>
      </c>
      <c r="B332" s="4885" t="s">
        <v>16</v>
      </c>
      <c r="C332" s="4885" t="s">
        <v>3076</v>
      </c>
      <c r="D332" s="4885" t="s">
        <v>3074</v>
      </c>
      <c r="E332" s="4885" t="s">
        <v>3077</v>
      </c>
      <c r="F332" s="4885" t="s">
        <v>2384</v>
      </c>
      <c r="G332" s="4885" t="s">
        <v>3078</v>
      </c>
      <c r="H332" s="4885" t="s">
        <v>22</v>
      </c>
      <c r="I332" s="4885" t="s">
        <v>849</v>
      </c>
    </row>
    <row customHeight="1" ht="11.25">
      <c r="A333" s="4885" t="s">
        <v>2348</v>
      </c>
      <c r="B333" s="4885" t="s">
        <v>16</v>
      </c>
      <c r="C333" s="4885" t="s">
        <v>3079</v>
      </c>
      <c r="D333" s="4885" t="s">
        <v>3080</v>
      </c>
      <c r="E333" s="4885" t="s">
        <v>3081</v>
      </c>
      <c r="F333" s="4885" t="s">
        <v>2616</v>
      </c>
      <c r="G333" s="4885" t="s">
        <v>22</v>
      </c>
      <c r="H333" s="4885" t="s">
        <v>22</v>
      </c>
      <c r="I333" s="4885" t="s">
        <v>849</v>
      </c>
    </row>
    <row customHeight="1" ht="11.25">
      <c r="A334" s="4885" t="s">
        <v>2348</v>
      </c>
      <c r="B334" s="4885" t="s">
        <v>16</v>
      </c>
      <c r="C334" s="4885" t="s">
        <v>3082</v>
      </c>
      <c r="D334" s="4885" t="s">
        <v>3083</v>
      </c>
      <c r="E334" s="4885" t="s">
        <v>3084</v>
      </c>
      <c r="F334" s="4885" t="s">
        <v>2482</v>
      </c>
      <c r="G334" s="4885" t="s">
        <v>22</v>
      </c>
      <c r="H334" s="4885" t="s">
        <v>22</v>
      </c>
      <c r="I334" s="4885" t="s">
        <v>849</v>
      </c>
    </row>
    <row customHeight="1" ht="11.25">
      <c r="A335" s="4885" t="s">
        <v>2348</v>
      </c>
      <c r="B335" s="4885" t="s">
        <v>16</v>
      </c>
      <c r="C335" s="4885" t="s">
        <v>3085</v>
      </c>
      <c r="D335" s="4885" t="s">
        <v>3086</v>
      </c>
      <c r="E335" s="4885" t="s">
        <v>3087</v>
      </c>
      <c r="F335" s="4885" t="s">
        <v>2432</v>
      </c>
      <c r="G335" s="4885" t="s">
        <v>22</v>
      </c>
      <c r="H335" s="4885" t="s">
        <v>22</v>
      </c>
      <c r="I335" s="4885" t="s">
        <v>849</v>
      </c>
    </row>
    <row customHeight="1" ht="11.25">
      <c r="A336" s="4885" t="s">
        <v>2348</v>
      </c>
      <c r="B336" s="4885" t="s">
        <v>16</v>
      </c>
      <c r="C336" s="4885" t="s">
        <v>3088</v>
      </c>
      <c r="D336" s="4885" t="s">
        <v>3089</v>
      </c>
      <c r="E336" s="4885" t="s">
        <v>3090</v>
      </c>
      <c r="F336" s="4885" t="s">
        <v>2443</v>
      </c>
      <c r="G336" s="4885" t="s">
        <v>22</v>
      </c>
      <c r="H336" s="4885" t="s">
        <v>22</v>
      </c>
      <c r="I336" s="4885" t="s">
        <v>849</v>
      </c>
    </row>
    <row customHeight="1" ht="11.25">
      <c r="A337" s="4885" t="s">
        <v>2348</v>
      </c>
      <c r="B337" s="4885" t="s">
        <v>16</v>
      </c>
      <c r="C337" s="4885" t="s">
        <v>3091</v>
      </c>
      <c r="D337" s="4885" t="s">
        <v>3092</v>
      </c>
      <c r="E337" s="4885" t="s">
        <v>3093</v>
      </c>
      <c r="F337" s="4885" t="s">
        <v>2450</v>
      </c>
      <c r="G337" s="4885" t="s">
        <v>3094</v>
      </c>
      <c r="H337" s="4885" t="s">
        <v>22</v>
      </c>
      <c r="I337" s="4885" t="s">
        <v>849</v>
      </c>
    </row>
    <row customHeight="1" ht="11.25">
      <c r="A338" s="4885" t="s">
        <v>2348</v>
      </c>
      <c r="B338" s="4885" t="s">
        <v>16</v>
      </c>
      <c r="C338" s="4885" t="s">
        <v>2597</v>
      </c>
      <c r="D338" s="4885" t="s">
        <v>2598</v>
      </c>
      <c r="E338" s="4885" t="s">
        <v>2599</v>
      </c>
      <c r="F338" s="4885" t="s">
        <v>2356</v>
      </c>
      <c r="G338" s="4885" t="s">
        <v>22</v>
      </c>
      <c r="H338" s="4885" t="s">
        <v>22</v>
      </c>
      <c r="I338" s="4885" t="s">
        <v>849</v>
      </c>
    </row>
    <row customHeight="1" ht="11.25">
      <c r="A339" s="4885" t="s">
        <v>2348</v>
      </c>
      <c r="B339" s="4885" t="s">
        <v>16</v>
      </c>
      <c r="C339" s="4885" t="s">
        <v>2600</v>
      </c>
      <c r="D339" s="4885" t="s">
        <v>2601</v>
      </c>
      <c r="E339" s="4885" t="s">
        <v>2602</v>
      </c>
      <c r="F339" s="4885" t="s">
        <v>2356</v>
      </c>
      <c r="G339" s="4885" t="s">
        <v>22</v>
      </c>
      <c r="H339" s="4885" t="s">
        <v>22</v>
      </c>
      <c r="I339" s="4885" t="s">
        <v>849</v>
      </c>
    </row>
    <row customHeight="1" ht="11.25">
      <c r="A340" s="4885" t="s">
        <v>2348</v>
      </c>
      <c r="B340" s="4885" t="s">
        <v>16</v>
      </c>
      <c r="C340" s="4885" t="s">
        <v>2603</v>
      </c>
      <c r="D340" s="4885" t="s">
        <v>2604</v>
      </c>
      <c r="E340" s="4885" t="s">
        <v>2605</v>
      </c>
      <c r="F340" s="4885" t="s">
        <v>2356</v>
      </c>
      <c r="G340" s="4885" t="s">
        <v>22</v>
      </c>
      <c r="H340" s="4885" t="s">
        <v>22</v>
      </c>
      <c r="I340" s="4885" t="s">
        <v>849</v>
      </c>
    </row>
    <row customHeight="1" ht="11.25">
      <c r="A341" s="4885" t="s">
        <v>2348</v>
      </c>
      <c r="B341" s="4885" t="s">
        <v>16</v>
      </c>
      <c r="C341" s="4885" t="s">
        <v>2985</v>
      </c>
      <c r="D341" s="4885" t="s">
        <v>2986</v>
      </c>
      <c r="E341" s="4885" t="s">
        <v>2987</v>
      </c>
      <c r="F341" s="4885" t="s">
        <v>2806</v>
      </c>
      <c r="G341" s="4885" t="s">
        <v>22</v>
      </c>
      <c r="H341" s="4885" t="s">
        <v>22</v>
      </c>
      <c r="I341" s="4885" t="s">
        <v>849</v>
      </c>
    </row>
    <row customHeight="1" ht="11.25">
      <c r="A342" s="4885" t="s">
        <v>2348</v>
      </c>
      <c r="B342" s="4885" t="s">
        <v>16</v>
      </c>
      <c r="C342" s="4885" t="s">
        <v>2613</v>
      </c>
      <c r="D342" s="4885" t="s">
        <v>2614</v>
      </c>
      <c r="E342" s="4885" t="s">
        <v>2615</v>
      </c>
      <c r="F342" s="4885" t="s">
        <v>2616</v>
      </c>
      <c r="G342" s="4885" t="s">
        <v>22</v>
      </c>
      <c r="H342" s="4885" t="s">
        <v>22</v>
      </c>
      <c r="I342" s="4885" t="s">
        <v>849</v>
      </c>
    </row>
    <row customHeight="1" ht="11.25">
      <c r="A343" s="4885" t="s">
        <v>2348</v>
      </c>
      <c r="B343" s="4885" t="s">
        <v>16</v>
      </c>
      <c r="C343" s="4885" t="s">
        <v>2624</v>
      </c>
      <c r="D343" s="4885" t="s">
        <v>2625</v>
      </c>
      <c r="E343" s="4885" t="s">
        <v>2626</v>
      </c>
      <c r="F343" s="4885" t="s">
        <v>2356</v>
      </c>
      <c r="G343" s="4885" t="s">
        <v>2627</v>
      </c>
      <c r="H343" s="4885" t="s">
        <v>22</v>
      </c>
      <c r="I343" s="4885" t="s">
        <v>849</v>
      </c>
    </row>
    <row customHeight="1" ht="11.25">
      <c r="A344" s="4885" t="s">
        <v>2348</v>
      </c>
      <c r="B344" s="4885" t="s">
        <v>16</v>
      </c>
      <c r="C344" s="4885" t="s">
        <v>2634</v>
      </c>
      <c r="D344" s="4885" t="s">
        <v>2635</v>
      </c>
      <c r="E344" s="4885" t="s">
        <v>2636</v>
      </c>
      <c r="F344" s="4885" t="s">
        <v>2616</v>
      </c>
      <c r="G344" s="4885" t="s">
        <v>22</v>
      </c>
      <c r="H344" s="4885" t="s">
        <v>22</v>
      </c>
      <c r="I344" s="4885" t="s">
        <v>849</v>
      </c>
    </row>
    <row customHeight="1" ht="11.25">
      <c r="A345" s="4885" t="s">
        <v>2348</v>
      </c>
      <c r="B345" s="4885" t="s">
        <v>16</v>
      </c>
      <c r="C345" s="4885" t="s">
        <v>2637</v>
      </c>
      <c r="D345" s="4885" t="s">
        <v>2638</v>
      </c>
      <c r="E345" s="4885" t="s">
        <v>2639</v>
      </c>
      <c r="F345" s="4885" t="s">
        <v>2380</v>
      </c>
      <c r="G345" s="4885" t="s">
        <v>2640</v>
      </c>
      <c r="H345" s="4885" t="s">
        <v>22</v>
      </c>
      <c r="I345" s="4885" t="s">
        <v>849</v>
      </c>
    </row>
    <row customHeight="1" ht="11.25">
      <c r="A346" s="4885" t="s">
        <v>2348</v>
      </c>
      <c r="B346" s="4885" t="s">
        <v>16</v>
      </c>
      <c r="C346" s="4885" t="s">
        <v>2641</v>
      </c>
      <c r="D346" s="4885" t="s">
        <v>2642</v>
      </c>
      <c r="E346" s="4885" t="s">
        <v>2643</v>
      </c>
      <c r="F346" s="4885" t="s">
        <v>2356</v>
      </c>
      <c r="G346" s="4885" t="s">
        <v>2644</v>
      </c>
      <c r="H346" s="4885" t="s">
        <v>22</v>
      </c>
      <c r="I346" s="4885" t="s">
        <v>849</v>
      </c>
    </row>
    <row customHeight="1" ht="11.25">
      <c r="A347" s="4885" t="s">
        <v>2348</v>
      </c>
      <c r="B347" s="4885" t="s">
        <v>16</v>
      </c>
      <c r="C347" s="4885" t="s">
        <v>3095</v>
      </c>
      <c r="D347" s="4885" t="s">
        <v>3096</v>
      </c>
      <c r="E347" s="4885" t="s">
        <v>3097</v>
      </c>
      <c r="F347" s="4885" t="s">
        <v>2552</v>
      </c>
      <c r="G347" s="4885" t="s">
        <v>22</v>
      </c>
      <c r="H347" s="4885" t="s">
        <v>22</v>
      </c>
      <c r="I347" s="4885" t="s">
        <v>849</v>
      </c>
    </row>
    <row customHeight="1" ht="11.25">
      <c r="A348" s="4885" t="s">
        <v>2348</v>
      </c>
      <c r="B348" s="4885" t="s">
        <v>16</v>
      </c>
      <c r="C348" s="4885" t="s">
        <v>3098</v>
      </c>
      <c r="D348" s="4885" t="s">
        <v>3099</v>
      </c>
      <c r="E348" s="4885" t="s">
        <v>3100</v>
      </c>
      <c r="F348" s="4885" t="s">
        <v>2651</v>
      </c>
      <c r="G348" s="4885" t="s">
        <v>22</v>
      </c>
      <c r="H348" s="4885" t="s">
        <v>22</v>
      </c>
      <c r="I348" s="4885" t="s">
        <v>849</v>
      </c>
    </row>
    <row customHeight="1" ht="11.25">
      <c r="A349" s="4885" t="s">
        <v>2348</v>
      </c>
      <c r="B349" s="4885" t="s">
        <v>16</v>
      </c>
      <c r="C349" s="4885" t="s">
        <v>2645</v>
      </c>
      <c r="D349" s="4885" t="s">
        <v>2646</v>
      </c>
      <c r="E349" s="4885" t="s">
        <v>2647</v>
      </c>
      <c r="F349" s="4885" t="s">
        <v>2384</v>
      </c>
      <c r="G349" s="4885" t="s">
        <v>22</v>
      </c>
      <c r="H349" s="4885" t="s">
        <v>22</v>
      </c>
      <c r="I349" s="4885" t="s">
        <v>849</v>
      </c>
    </row>
    <row customHeight="1" ht="11.25">
      <c r="A350" s="4885" t="s">
        <v>2348</v>
      </c>
      <c r="B350" s="4885" t="s">
        <v>16</v>
      </c>
      <c r="C350" s="4885" t="s">
        <v>3101</v>
      </c>
      <c r="D350" s="4885" t="s">
        <v>3102</v>
      </c>
      <c r="E350" s="4885" t="s">
        <v>3103</v>
      </c>
      <c r="F350" s="4885" t="s">
        <v>2806</v>
      </c>
      <c r="G350" s="4885" t="s">
        <v>22</v>
      </c>
      <c r="H350" s="4885" t="s">
        <v>22</v>
      </c>
      <c r="I350" s="4885" t="s">
        <v>849</v>
      </c>
    </row>
    <row customHeight="1" ht="11.25">
      <c r="A351" s="4885" t="s">
        <v>2348</v>
      </c>
      <c r="B351" s="4885" t="s">
        <v>16</v>
      </c>
      <c r="C351" s="4885" t="s">
        <v>3104</v>
      </c>
      <c r="D351" s="4885" t="s">
        <v>3105</v>
      </c>
      <c r="E351" s="4885" t="s">
        <v>3106</v>
      </c>
      <c r="F351" s="4885" t="s">
        <v>2384</v>
      </c>
      <c r="G351" s="4885" t="s">
        <v>22</v>
      </c>
      <c r="H351" s="4885" t="s">
        <v>22</v>
      </c>
      <c r="I351" s="4885" t="s">
        <v>849</v>
      </c>
    </row>
    <row customHeight="1" ht="11.25">
      <c r="A352" s="4885" t="s">
        <v>2348</v>
      </c>
      <c r="B352" s="4885" t="s">
        <v>16</v>
      </c>
      <c r="C352" s="4885" t="s">
        <v>3107</v>
      </c>
      <c r="D352" s="4885" t="s">
        <v>2660</v>
      </c>
      <c r="E352" s="4885" t="s">
        <v>3108</v>
      </c>
      <c r="F352" s="4885" t="s">
        <v>2806</v>
      </c>
      <c r="G352" s="4885" t="s">
        <v>3109</v>
      </c>
      <c r="H352" s="4885" t="s">
        <v>22</v>
      </c>
      <c r="I352" s="4885" t="s">
        <v>849</v>
      </c>
    </row>
    <row customHeight="1" ht="11.25">
      <c r="A353" s="4885" t="s">
        <v>2348</v>
      </c>
      <c r="B353" s="4885" t="s">
        <v>16</v>
      </c>
      <c r="C353" s="4885" t="s">
        <v>2667</v>
      </c>
      <c r="D353" s="4885" t="s">
        <v>2668</v>
      </c>
      <c r="E353" s="4885" t="s">
        <v>2669</v>
      </c>
      <c r="F353" s="4885" t="s">
        <v>2388</v>
      </c>
      <c r="G353" s="4885" t="s">
        <v>22</v>
      </c>
      <c r="H353" s="4885" t="s">
        <v>22</v>
      </c>
      <c r="I353" s="4885" t="s">
        <v>849</v>
      </c>
    </row>
    <row customHeight="1" ht="11.25">
      <c r="A354" s="4885" t="s">
        <v>2348</v>
      </c>
      <c r="B354" s="4885" t="s">
        <v>16</v>
      </c>
      <c r="C354" s="4885" t="s">
        <v>2673</v>
      </c>
      <c r="D354" s="4885" t="s">
        <v>2674</v>
      </c>
      <c r="E354" s="4885" t="s">
        <v>2675</v>
      </c>
      <c r="F354" s="4885" t="s">
        <v>2384</v>
      </c>
      <c r="G354" s="4885" t="s">
        <v>22</v>
      </c>
      <c r="H354" s="4885" t="s">
        <v>22</v>
      </c>
      <c r="I354" s="4885" t="s">
        <v>849</v>
      </c>
    </row>
    <row customHeight="1" ht="11.25">
      <c r="A355" s="4885" t="s">
        <v>2348</v>
      </c>
      <c r="B355" s="4885" t="s">
        <v>16</v>
      </c>
      <c r="C355" s="4885" t="s">
        <v>3110</v>
      </c>
      <c r="D355" s="4885" t="s">
        <v>3111</v>
      </c>
      <c r="E355" s="4885" t="s">
        <v>3112</v>
      </c>
      <c r="F355" s="4885" t="s">
        <v>2482</v>
      </c>
      <c r="G355" s="4885" t="s">
        <v>22</v>
      </c>
      <c r="H355" s="4885" t="s">
        <v>22</v>
      </c>
      <c r="I355" s="4885" t="s">
        <v>849</v>
      </c>
    </row>
    <row customHeight="1" ht="11.25">
      <c r="A356" s="4885" t="s">
        <v>2348</v>
      </c>
      <c r="B356" s="4885" t="s">
        <v>16</v>
      </c>
      <c r="C356" s="4885" t="s">
        <v>2676</v>
      </c>
      <c r="D356" s="4885" t="s">
        <v>2677</v>
      </c>
      <c r="E356" s="4885" t="s">
        <v>2678</v>
      </c>
      <c r="F356" s="4885" t="s">
        <v>2443</v>
      </c>
      <c r="G356" s="4885" t="s">
        <v>22</v>
      </c>
      <c r="H356" s="4885" t="s">
        <v>22</v>
      </c>
      <c r="I356" s="4885" t="s">
        <v>849</v>
      </c>
    </row>
    <row customHeight="1" ht="11.25">
      <c r="A357" s="4885" t="s">
        <v>2348</v>
      </c>
      <c r="B357" s="4885" t="s">
        <v>16</v>
      </c>
      <c r="C357" s="4885" t="s">
        <v>2685</v>
      </c>
      <c r="D357" s="4885" t="s">
        <v>2686</v>
      </c>
      <c r="E357" s="4885" t="s">
        <v>2687</v>
      </c>
      <c r="F357" s="4885" t="s">
        <v>2688</v>
      </c>
      <c r="G357" s="4885" t="s">
        <v>22</v>
      </c>
      <c r="H357" s="4885" t="s">
        <v>22</v>
      </c>
      <c r="I357" s="4885" t="s">
        <v>849</v>
      </c>
    </row>
    <row customHeight="1" ht="11.25">
      <c r="A358" s="4885" t="s">
        <v>2348</v>
      </c>
      <c r="B358" s="4885" t="s">
        <v>16</v>
      </c>
      <c r="C358" s="4885" t="s">
        <v>2689</v>
      </c>
      <c r="D358" s="4885" t="s">
        <v>2690</v>
      </c>
      <c r="E358" s="4885" t="s">
        <v>2691</v>
      </c>
      <c r="F358" s="4885" t="s">
        <v>2688</v>
      </c>
      <c r="G358" s="4885" t="s">
        <v>22</v>
      </c>
      <c r="H358" s="4885" t="s">
        <v>22</v>
      </c>
      <c r="I358" s="4885" t="s">
        <v>849</v>
      </c>
    </row>
    <row customHeight="1" ht="11.25">
      <c r="A359" s="4885" t="s">
        <v>2348</v>
      </c>
      <c r="B359" s="4885" t="s">
        <v>16</v>
      </c>
      <c r="C359" s="4885" t="s">
        <v>2695</v>
      </c>
      <c r="D359" s="4885" t="s">
        <v>2693</v>
      </c>
      <c r="E359" s="4885" t="s">
        <v>2696</v>
      </c>
      <c r="F359" s="4885" t="s">
        <v>2688</v>
      </c>
      <c r="G359" s="4885" t="s">
        <v>22</v>
      </c>
      <c r="H359" s="4885" t="s">
        <v>22</v>
      </c>
      <c r="I359" s="4885" t="s">
        <v>849</v>
      </c>
    </row>
    <row customHeight="1" ht="11.25">
      <c r="A360" s="4885" t="s">
        <v>2348</v>
      </c>
      <c r="B360" s="4885" t="s">
        <v>16</v>
      </c>
      <c r="C360" s="4885" t="s">
        <v>2697</v>
      </c>
      <c r="D360" s="4885" t="s">
        <v>2698</v>
      </c>
      <c r="E360" s="4885" t="s">
        <v>2699</v>
      </c>
      <c r="F360" s="4885" t="s">
        <v>2356</v>
      </c>
      <c r="G360" s="4885" t="s">
        <v>22</v>
      </c>
      <c r="H360" s="4885" t="s">
        <v>22</v>
      </c>
      <c r="I360" s="4885" t="s">
        <v>849</v>
      </c>
    </row>
    <row customHeight="1" ht="11.25">
      <c r="A361" s="4885" t="s">
        <v>2348</v>
      </c>
      <c r="B361" s="4885" t="s">
        <v>16</v>
      </c>
      <c r="C361" s="4885" t="s">
        <v>2706</v>
      </c>
      <c r="D361" s="4885" t="s">
        <v>2707</v>
      </c>
      <c r="E361" s="4885" t="s">
        <v>2708</v>
      </c>
      <c r="F361" s="4885" t="s">
        <v>2356</v>
      </c>
      <c r="G361" s="4885" t="s">
        <v>2709</v>
      </c>
      <c r="H361" s="4885" t="s">
        <v>22</v>
      </c>
      <c r="I361" s="4885" t="s">
        <v>849</v>
      </c>
    </row>
    <row customHeight="1" ht="11.25">
      <c r="A362" s="4885" t="s">
        <v>2348</v>
      </c>
      <c r="B362" s="4885" t="s">
        <v>16</v>
      </c>
      <c r="C362" s="4885" t="s">
        <v>2710</v>
      </c>
      <c r="D362" s="4885" t="s">
        <v>2711</v>
      </c>
      <c r="E362" s="4885" t="s">
        <v>2712</v>
      </c>
      <c r="F362" s="4885" t="s">
        <v>2356</v>
      </c>
      <c r="G362" s="4885" t="s">
        <v>22</v>
      </c>
      <c r="H362" s="4885" t="s">
        <v>22</v>
      </c>
      <c r="I362" s="4885" t="s">
        <v>849</v>
      </c>
    </row>
    <row customHeight="1" ht="11.25">
      <c r="A363" s="4885" t="s">
        <v>2348</v>
      </c>
      <c r="B363" s="4885" t="s">
        <v>16</v>
      </c>
      <c r="C363" s="4885" t="s">
        <v>2719</v>
      </c>
      <c r="D363" s="4885" t="s">
        <v>2720</v>
      </c>
      <c r="E363" s="4885" t="s">
        <v>2721</v>
      </c>
      <c r="F363" s="4885" t="s">
        <v>2722</v>
      </c>
      <c r="G363" s="4885" t="s">
        <v>22</v>
      </c>
      <c r="H363" s="4885" t="s">
        <v>22</v>
      </c>
      <c r="I363" s="4885" t="s">
        <v>849</v>
      </c>
    </row>
    <row customHeight="1" ht="11.25">
      <c r="A364" s="4885" t="s">
        <v>2348</v>
      </c>
      <c r="B364" s="4885" t="s">
        <v>16</v>
      </c>
      <c r="C364" s="4885" t="s">
        <v>2723</v>
      </c>
      <c r="D364" s="4885" t="s">
        <v>2724</v>
      </c>
      <c r="E364" s="4885" t="s">
        <v>2725</v>
      </c>
      <c r="F364" s="4885" t="s">
        <v>2467</v>
      </c>
      <c r="G364" s="4885" t="s">
        <v>22</v>
      </c>
      <c r="H364" s="4885" t="s">
        <v>22</v>
      </c>
      <c r="I364" s="4885" t="s">
        <v>849</v>
      </c>
    </row>
    <row customHeight="1" ht="11.25">
      <c r="A365" s="4885" t="s">
        <v>2348</v>
      </c>
      <c r="B365" s="4885" t="s">
        <v>16</v>
      </c>
      <c r="C365" s="4885" t="s">
        <v>2733</v>
      </c>
      <c r="D365" s="4885" t="s">
        <v>2734</v>
      </c>
      <c r="E365" s="4885" t="s">
        <v>2735</v>
      </c>
      <c r="F365" s="4885" t="s">
        <v>2432</v>
      </c>
      <c r="G365" s="4885" t="s">
        <v>22</v>
      </c>
      <c r="H365" s="4885" t="s">
        <v>22</v>
      </c>
      <c r="I365" s="4885" t="s">
        <v>849</v>
      </c>
    </row>
    <row customHeight="1" ht="11.25">
      <c r="A366" s="4885" t="s">
        <v>2348</v>
      </c>
      <c r="B366" s="4885" t="s">
        <v>16</v>
      </c>
      <c r="C366" s="4885" t="s">
        <v>3113</v>
      </c>
      <c r="D366" s="4885" t="s">
        <v>3114</v>
      </c>
      <c r="E366" s="4885" t="s">
        <v>3115</v>
      </c>
      <c r="F366" s="4885" t="s">
        <v>2575</v>
      </c>
      <c r="G366" s="4885" t="s">
        <v>22</v>
      </c>
      <c r="H366" s="4885" t="s">
        <v>22</v>
      </c>
      <c r="I366" s="4885" t="s">
        <v>849</v>
      </c>
    </row>
    <row customHeight="1" ht="11.25">
      <c r="A367" s="4885" t="s">
        <v>2348</v>
      </c>
      <c r="B367" s="4885" t="s">
        <v>16</v>
      </c>
      <c r="C367" s="4885" t="s">
        <v>2746</v>
      </c>
      <c r="D367" s="4885" t="s">
        <v>2747</v>
      </c>
      <c r="E367" s="4885" t="s">
        <v>2748</v>
      </c>
      <c r="F367" s="4885" t="s">
        <v>2356</v>
      </c>
      <c r="G367" s="4885" t="s">
        <v>22</v>
      </c>
      <c r="H367" s="4885" t="s">
        <v>22</v>
      </c>
      <c r="I367" s="4885" t="s">
        <v>849</v>
      </c>
    </row>
    <row customHeight="1" ht="11.25">
      <c r="A368" s="4885" t="s">
        <v>2348</v>
      </c>
      <c r="B368" s="4885" t="s">
        <v>16</v>
      </c>
      <c r="C368" s="4885" t="s">
        <v>2752</v>
      </c>
      <c r="D368" s="4885" t="s">
        <v>2753</v>
      </c>
      <c r="E368" s="4885" t="s">
        <v>2754</v>
      </c>
      <c r="F368" s="4885" t="s">
        <v>2575</v>
      </c>
      <c r="G368" s="4885" t="s">
        <v>22</v>
      </c>
      <c r="H368" s="4885" t="s">
        <v>22</v>
      </c>
      <c r="I368" s="4885" t="s">
        <v>849</v>
      </c>
    </row>
    <row customHeight="1" ht="11.25">
      <c r="A369" s="4885" t="s">
        <v>2348</v>
      </c>
      <c r="B369" s="4885" t="s">
        <v>16</v>
      </c>
      <c r="C369" s="4885" t="s">
        <v>3116</v>
      </c>
      <c r="D369" s="4885" t="s">
        <v>3117</v>
      </c>
      <c r="E369" s="4885" t="s">
        <v>3118</v>
      </c>
      <c r="F369" s="4885" t="s">
        <v>2404</v>
      </c>
      <c r="G369" s="4885" t="s">
        <v>22</v>
      </c>
      <c r="H369" s="4885" t="s">
        <v>22</v>
      </c>
      <c r="I369" s="4885" t="s">
        <v>849</v>
      </c>
    </row>
    <row customHeight="1" ht="11.25">
      <c r="A370" s="4885" t="s">
        <v>2348</v>
      </c>
      <c r="B370" s="4885" t="s">
        <v>16</v>
      </c>
      <c r="C370" s="4885" t="s">
        <v>3119</v>
      </c>
      <c r="D370" s="4885" t="s">
        <v>3120</v>
      </c>
      <c r="E370" s="4885" t="s">
        <v>3121</v>
      </c>
      <c r="F370" s="4885" t="s">
        <v>2450</v>
      </c>
      <c r="G370" s="4885" t="s">
        <v>22</v>
      </c>
      <c r="H370" s="4885" t="s">
        <v>22</v>
      </c>
      <c r="I370" s="4885" t="s">
        <v>849</v>
      </c>
    </row>
    <row customHeight="1" ht="11.25">
      <c r="A371" s="4885" t="s">
        <v>2348</v>
      </c>
      <c r="B371" s="4885" t="s">
        <v>16</v>
      </c>
      <c r="C371" s="4885" t="s">
        <v>2761</v>
      </c>
      <c r="D371" s="4885" t="s">
        <v>2762</v>
      </c>
      <c r="E371" s="4885" t="s">
        <v>2763</v>
      </c>
      <c r="F371" s="4885" t="s">
        <v>2356</v>
      </c>
      <c r="G371" s="4885" t="s">
        <v>2764</v>
      </c>
      <c r="H371" s="4885" t="s">
        <v>22</v>
      </c>
      <c r="I371" s="4885" t="s">
        <v>849</v>
      </c>
    </row>
    <row customHeight="1" ht="11.25">
      <c r="A372" s="4885" t="s">
        <v>2348</v>
      </c>
      <c r="B372" s="4885" t="s">
        <v>16</v>
      </c>
      <c r="C372" s="4885" t="s">
        <v>3122</v>
      </c>
      <c r="D372" s="4885" t="s">
        <v>2762</v>
      </c>
      <c r="E372" s="4885" t="s">
        <v>3123</v>
      </c>
      <c r="F372" s="4885" t="s">
        <v>2575</v>
      </c>
      <c r="G372" s="4885" t="s">
        <v>22</v>
      </c>
      <c r="H372" s="4885" t="s">
        <v>22</v>
      </c>
      <c r="I372" s="4885" t="s">
        <v>849</v>
      </c>
    </row>
    <row customHeight="1" ht="11.25">
      <c r="A373" s="4885" t="s">
        <v>2348</v>
      </c>
      <c r="B373" s="4885" t="s">
        <v>16</v>
      </c>
      <c r="C373" s="4885" t="s">
        <v>3124</v>
      </c>
      <c r="D373" s="4885" t="s">
        <v>3125</v>
      </c>
      <c r="E373" s="4885" t="s">
        <v>3126</v>
      </c>
      <c r="F373" s="4885" t="s">
        <v>2616</v>
      </c>
      <c r="G373" s="4885" t="s">
        <v>22</v>
      </c>
      <c r="H373" s="4885" t="s">
        <v>22</v>
      </c>
      <c r="I373" s="4885" t="s">
        <v>849</v>
      </c>
    </row>
    <row customHeight="1" ht="11.25">
      <c r="A374" s="4885" t="s">
        <v>2348</v>
      </c>
      <c r="B374" s="4885" t="s">
        <v>16</v>
      </c>
      <c r="C374" s="4885" t="s">
        <v>3127</v>
      </c>
      <c r="D374" s="4885" t="s">
        <v>3128</v>
      </c>
      <c r="E374" s="4885" t="s">
        <v>3129</v>
      </c>
      <c r="F374" s="4885" t="s">
        <v>2432</v>
      </c>
      <c r="G374" s="4885" t="s">
        <v>22</v>
      </c>
      <c r="H374" s="4885" t="s">
        <v>22</v>
      </c>
      <c r="I374" s="4885" t="s">
        <v>849</v>
      </c>
    </row>
    <row customHeight="1" ht="11.25">
      <c r="A375" s="4885" t="s">
        <v>2348</v>
      </c>
      <c r="B375" s="4885" t="s">
        <v>16</v>
      </c>
      <c r="C375" s="4885" t="s">
        <v>3130</v>
      </c>
      <c r="D375" s="4885" t="s">
        <v>3128</v>
      </c>
      <c r="E375" s="4885" t="s">
        <v>3131</v>
      </c>
      <c r="F375" s="4885" t="s">
        <v>2486</v>
      </c>
      <c r="G375" s="4885" t="s">
        <v>3132</v>
      </c>
      <c r="H375" s="4885" t="s">
        <v>22</v>
      </c>
      <c r="I375" s="4885" t="s">
        <v>849</v>
      </c>
    </row>
    <row customHeight="1" ht="11.25">
      <c r="A376" s="4885" t="s">
        <v>2348</v>
      </c>
      <c r="B376" s="4885" t="s">
        <v>16</v>
      </c>
      <c r="C376" s="4885" t="s">
        <v>2765</v>
      </c>
      <c r="D376" s="4885" t="s">
        <v>2766</v>
      </c>
      <c r="E376" s="4885" t="s">
        <v>2767</v>
      </c>
      <c r="F376" s="4885" t="s">
        <v>2575</v>
      </c>
      <c r="G376" s="4885" t="s">
        <v>2768</v>
      </c>
      <c r="H376" s="4885" t="s">
        <v>22</v>
      </c>
      <c r="I376" s="4885" t="s">
        <v>849</v>
      </c>
    </row>
    <row customHeight="1" ht="11.25">
      <c r="A377" s="4885" t="s">
        <v>2348</v>
      </c>
      <c r="B377" s="4885" t="s">
        <v>16</v>
      </c>
      <c r="C377" s="4885" t="s">
        <v>2769</v>
      </c>
      <c r="D377" s="4885" t="s">
        <v>2770</v>
      </c>
      <c r="E377" s="4885" t="s">
        <v>2771</v>
      </c>
      <c r="F377" s="4885" t="s">
        <v>2356</v>
      </c>
      <c r="G377" s="4885" t="s">
        <v>22</v>
      </c>
      <c r="H377" s="4885" t="s">
        <v>22</v>
      </c>
      <c r="I377" s="4885" t="s">
        <v>849</v>
      </c>
    </row>
    <row customHeight="1" ht="11.25">
      <c r="A378" s="4885" t="s">
        <v>2348</v>
      </c>
      <c r="B378" s="4885" t="s">
        <v>16</v>
      </c>
      <c r="C378" s="4885" t="s">
        <v>2772</v>
      </c>
      <c r="D378" s="4885" t="s">
        <v>2773</v>
      </c>
      <c r="E378" s="4885" t="s">
        <v>2774</v>
      </c>
      <c r="F378" s="4885" t="s">
        <v>2356</v>
      </c>
      <c r="G378" s="4885" t="s">
        <v>22</v>
      </c>
      <c r="H378" s="4885" t="s">
        <v>22</v>
      </c>
      <c r="I378" s="4885" t="s">
        <v>849</v>
      </c>
    </row>
    <row customHeight="1" ht="11.25">
      <c r="A379" s="4885" t="s">
        <v>2348</v>
      </c>
      <c r="B379" s="4885" t="s">
        <v>16</v>
      </c>
      <c r="C379" s="4885" t="s">
        <v>2779</v>
      </c>
      <c r="D379" s="4885" t="s">
        <v>2780</v>
      </c>
      <c r="E379" s="4885" t="s">
        <v>2781</v>
      </c>
      <c r="F379" s="4885" t="s">
        <v>2575</v>
      </c>
      <c r="G379" s="4885" t="s">
        <v>22</v>
      </c>
      <c r="H379" s="4885" t="s">
        <v>22</v>
      </c>
      <c r="I379" s="4885" t="s">
        <v>849</v>
      </c>
    </row>
    <row customHeight="1" ht="11.25">
      <c r="A380" s="4885" t="s">
        <v>2348</v>
      </c>
      <c r="B380" s="4885" t="s">
        <v>16</v>
      </c>
      <c r="C380" s="4885" t="s">
        <v>2782</v>
      </c>
      <c r="D380" s="4885" t="s">
        <v>2783</v>
      </c>
      <c r="E380" s="4885" t="s">
        <v>2784</v>
      </c>
      <c r="F380" s="4885" t="s">
        <v>2356</v>
      </c>
      <c r="G380" s="4885" t="s">
        <v>22</v>
      </c>
      <c r="H380" s="4885" t="s">
        <v>22</v>
      </c>
      <c r="I380" s="4885" t="s">
        <v>849</v>
      </c>
    </row>
    <row customHeight="1" ht="11.25">
      <c r="A381" s="4885" t="s">
        <v>2348</v>
      </c>
      <c r="B381" s="4885" t="s">
        <v>16</v>
      </c>
      <c r="C381" s="4885" t="s">
        <v>2785</v>
      </c>
      <c r="D381" s="4885" t="s">
        <v>2783</v>
      </c>
      <c r="E381" s="4885" t="s">
        <v>2784</v>
      </c>
      <c r="F381" s="4885" t="s">
        <v>2467</v>
      </c>
      <c r="G381" s="4885" t="s">
        <v>2786</v>
      </c>
      <c r="H381" s="4885" t="s">
        <v>22</v>
      </c>
      <c r="I381" s="4885" t="s">
        <v>849</v>
      </c>
    </row>
    <row customHeight="1" ht="11.25">
      <c r="A382" s="4885" t="s">
        <v>2348</v>
      </c>
      <c r="B382" s="4885" t="s">
        <v>16</v>
      </c>
      <c r="C382" s="4885" t="s">
        <v>3133</v>
      </c>
      <c r="D382" s="4885" t="s">
        <v>3134</v>
      </c>
      <c r="E382" s="4885" t="s">
        <v>3135</v>
      </c>
      <c r="F382" s="4885" t="s">
        <v>2384</v>
      </c>
      <c r="G382" s="4885" t="s">
        <v>3136</v>
      </c>
      <c r="H382" s="4885" t="s">
        <v>22</v>
      </c>
      <c r="I382" s="4885" t="s">
        <v>849</v>
      </c>
    </row>
    <row customHeight="1" ht="11.25">
      <c r="A383" s="4885" t="s">
        <v>2348</v>
      </c>
      <c r="B383" s="4885" t="s">
        <v>16</v>
      </c>
      <c r="C383" s="4885" t="s">
        <v>2793</v>
      </c>
      <c r="D383" s="4885" t="s">
        <v>2794</v>
      </c>
      <c r="E383" s="4885" t="s">
        <v>2795</v>
      </c>
      <c r="F383" s="4885" t="s">
        <v>2575</v>
      </c>
      <c r="G383" s="4885" t="s">
        <v>22</v>
      </c>
      <c r="H383" s="4885" t="s">
        <v>22</v>
      </c>
      <c r="I383" s="4885" t="s">
        <v>849</v>
      </c>
    </row>
    <row customHeight="1" ht="11.25">
      <c r="A384" s="4885" t="s">
        <v>2348</v>
      </c>
      <c r="B384" s="4885" t="s">
        <v>16</v>
      </c>
      <c r="C384" s="4885" t="s">
        <v>3137</v>
      </c>
      <c r="D384" s="4885" t="s">
        <v>3138</v>
      </c>
      <c r="E384" s="4885" t="s">
        <v>3139</v>
      </c>
      <c r="F384" s="4885" t="s">
        <v>2482</v>
      </c>
      <c r="G384" s="4885" t="s">
        <v>22</v>
      </c>
      <c r="H384" s="4885" t="s">
        <v>22</v>
      </c>
      <c r="I384" s="4885" t="s">
        <v>849</v>
      </c>
    </row>
    <row customHeight="1" ht="11.25">
      <c r="A385" s="4885" t="s">
        <v>2348</v>
      </c>
      <c r="B385" s="4885" t="s">
        <v>16</v>
      </c>
      <c r="C385" s="4885" t="s">
        <v>2796</v>
      </c>
      <c r="D385" s="4885" t="s">
        <v>2797</v>
      </c>
      <c r="E385" s="4885" t="s">
        <v>2798</v>
      </c>
      <c r="F385" s="4885" t="s">
        <v>2384</v>
      </c>
      <c r="G385" s="4885" t="s">
        <v>22</v>
      </c>
      <c r="H385" s="4885" t="s">
        <v>22</v>
      </c>
      <c r="I385" s="4885" t="s">
        <v>849</v>
      </c>
    </row>
    <row customHeight="1" ht="11.25">
      <c r="A386" s="4885" t="s">
        <v>2348</v>
      </c>
      <c r="B386" s="4885" t="s">
        <v>16</v>
      </c>
      <c r="C386" s="4885" t="s">
        <v>2803</v>
      </c>
      <c r="D386" s="4885" t="s">
        <v>2804</v>
      </c>
      <c r="E386" s="4885" t="s">
        <v>2805</v>
      </c>
      <c r="F386" s="4885" t="s">
        <v>2806</v>
      </c>
      <c r="G386" s="4885" t="s">
        <v>22</v>
      </c>
      <c r="H386" s="4885" t="s">
        <v>22</v>
      </c>
      <c r="I386" s="4885" t="s">
        <v>849</v>
      </c>
    </row>
    <row customHeight="1" ht="11.25">
      <c r="A387" s="4885" t="s">
        <v>2348</v>
      </c>
      <c r="B387" s="4885" t="s">
        <v>16</v>
      </c>
      <c r="C387" s="4885" t="s">
        <v>3140</v>
      </c>
      <c r="D387" s="4885" t="s">
        <v>3141</v>
      </c>
      <c r="E387" s="4885" t="s">
        <v>3142</v>
      </c>
      <c r="F387" s="4885" t="s">
        <v>2575</v>
      </c>
      <c r="G387" s="4885" t="s">
        <v>22</v>
      </c>
      <c r="H387" s="4885" t="s">
        <v>22</v>
      </c>
      <c r="I387" s="4885" t="s">
        <v>849</v>
      </c>
    </row>
    <row customHeight="1" ht="11.25">
      <c r="A388" s="4885" t="s">
        <v>2348</v>
      </c>
      <c r="B388" s="4885" t="s">
        <v>16</v>
      </c>
      <c r="C388" s="4885" t="s">
        <v>2835</v>
      </c>
      <c r="D388" s="4885" t="s">
        <v>2836</v>
      </c>
      <c r="E388" s="4885" t="s">
        <v>2837</v>
      </c>
      <c r="F388" s="4885" t="s">
        <v>2651</v>
      </c>
      <c r="G388" s="4885" t="s">
        <v>22</v>
      </c>
      <c r="H388" s="4885" t="s">
        <v>22</v>
      </c>
      <c r="I388" s="4885" t="s">
        <v>849</v>
      </c>
    </row>
    <row customHeight="1" ht="11.25">
      <c r="A389" s="4885" t="s">
        <v>2348</v>
      </c>
      <c r="B389" s="4885" t="s">
        <v>16</v>
      </c>
      <c r="C389" s="4885" t="s">
        <v>2838</v>
      </c>
      <c r="D389" s="4885" t="s">
        <v>2839</v>
      </c>
      <c r="E389" s="4885" t="s">
        <v>2840</v>
      </c>
      <c r="F389" s="4885" t="s">
        <v>2482</v>
      </c>
      <c r="G389" s="4885" t="s">
        <v>2841</v>
      </c>
      <c r="H389" s="4885" t="s">
        <v>22</v>
      </c>
      <c r="I389" s="4885" t="s">
        <v>849</v>
      </c>
    </row>
    <row customHeight="1" ht="11.25">
      <c r="A390" s="4885" t="s">
        <v>2348</v>
      </c>
      <c r="B390" s="4885" t="s">
        <v>16</v>
      </c>
      <c r="C390" s="4885" t="s">
        <v>2871</v>
      </c>
      <c r="D390" s="4885" t="s">
        <v>2872</v>
      </c>
      <c r="E390" s="4885" t="s">
        <v>2873</v>
      </c>
      <c r="F390" s="4885" t="s">
        <v>2482</v>
      </c>
      <c r="G390" s="4885" t="s">
        <v>22</v>
      </c>
      <c r="H390" s="4885" t="s">
        <v>22</v>
      </c>
      <c r="I390" s="4885" t="s">
        <v>849</v>
      </c>
    </row>
    <row customHeight="1" ht="11.25">
      <c r="A391" s="4885" t="s">
        <v>2348</v>
      </c>
      <c r="B391" s="4885" t="s">
        <v>16</v>
      </c>
      <c r="C391" s="4885" t="s">
        <v>2874</v>
      </c>
      <c r="D391" s="4885" t="s">
        <v>2875</v>
      </c>
      <c r="E391" s="4885" t="s">
        <v>2876</v>
      </c>
      <c r="F391" s="4885" t="s">
        <v>2575</v>
      </c>
      <c r="G391" s="4885" t="s">
        <v>22</v>
      </c>
      <c r="H391" s="4885" t="s">
        <v>22</v>
      </c>
      <c r="I391" s="4885" t="s">
        <v>849</v>
      </c>
    </row>
    <row customHeight="1" ht="11.25">
      <c r="A392" s="4885" t="s">
        <v>2348</v>
      </c>
      <c r="B392" s="4885" t="s">
        <v>16</v>
      </c>
      <c r="C392" s="4885" t="s">
        <v>3143</v>
      </c>
      <c r="D392" s="4885" t="s">
        <v>3144</v>
      </c>
      <c r="E392" s="4885" t="s">
        <v>3145</v>
      </c>
      <c r="F392" s="4885" t="s">
        <v>2482</v>
      </c>
      <c r="G392" s="4885" t="s">
        <v>22</v>
      </c>
      <c r="H392" s="4885" t="s">
        <v>22</v>
      </c>
      <c r="I392" s="4885" t="s">
        <v>849</v>
      </c>
    </row>
    <row customHeight="1" ht="11.25">
      <c r="A393" s="4885" t="s">
        <v>2348</v>
      </c>
      <c r="B393" s="4885" t="s">
        <v>16</v>
      </c>
      <c r="C393" s="4885" t="s">
        <v>3146</v>
      </c>
      <c r="D393" s="4885" t="s">
        <v>3147</v>
      </c>
      <c r="E393" s="4885" t="s">
        <v>3148</v>
      </c>
      <c r="F393" s="4885" t="s">
        <v>3149</v>
      </c>
      <c r="G393" s="4885" t="s">
        <v>22</v>
      </c>
      <c r="H393" s="4885" t="s">
        <v>22</v>
      </c>
      <c r="I393" s="4885" t="s">
        <v>849</v>
      </c>
    </row>
    <row customHeight="1" ht="11.25">
      <c r="A394" s="4885" t="s">
        <v>2348</v>
      </c>
      <c r="B394" s="4885" t="s">
        <v>16</v>
      </c>
      <c r="C394" s="4885" t="s">
        <v>3150</v>
      </c>
      <c r="D394" s="4885" t="s">
        <v>3151</v>
      </c>
      <c r="E394" s="4885" t="s">
        <v>3152</v>
      </c>
      <c r="F394" s="4885" t="s">
        <v>2432</v>
      </c>
      <c r="G394" s="4885" t="s">
        <v>22</v>
      </c>
      <c r="H394" s="4885" t="s">
        <v>22</v>
      </c>
      <c r="I394" s="4885" t="s">
        <v>849</v>
      </c>
    </row>
    <row customHeight="1" ht="11.25">
      <c r="A395" s="4885" t="s">
        <v>2348</v>
      </c>
      <c r="B395" s="4885" t="s">
        <v>16</v>
      </c>
      <c r="C395" s="4885" t="s">
        <v>3153</v>
      </c>
      <c r="D395" s="4885" t="s">
        <v>3154</v>
      </c>
      <c r="E395" s="4885" t="s">
        <v>3155</v>
      </c>
      <c r="F395" s="4885" t="s">
        <v>2482</v>
      </c>
      <c r="G395" s="4885" t="s">
        <v>22</v>
      </c>
      <c r="H395" s="4885" t="s">
        <v>22</v>
      </c>
      <c r="I395" s="4885" t="s">
        <v>849</v>
      </c>
    </row>
    <row customHeight="1" ht="11.25">
      <c r="A396" s="4885" t="s">
        <v>2348</v>
      </c>
      <c r="B396" s="4885" t="s">
        <v>16</v>
      </c>
      <c r="C396" s="4885" t="s">
        <v>2890</v>
      </c>
      <c r="D396" s="4885" t="s">
        <v>2891</v>
      </c>
      <c r="E396" s="4885" t="s">
        <v>2892</v>
      </c>
      <c r="F396" s="4885" t="s">
        <v>2482</v>
      </c>
      <c r="G396" s="4885" t="s">
        <v>22</v>
      </c>
      <c r="H396" s="4885" t="s">
        <v>22</v>
      </c>
      <c r="I396" s="4885" t="s">
        <v>849</v>
      </c>
    </row>
    <row customHeight="1" ht="11.25">
      <c r="A397" s="4885" t="s">
        <v>2348</v>
      </c>
      <c r="B397" s="4885" t="s">
        <v>16</v>
      </c>
      <c r="C397" s="4885" t="s">
        <v>3156</v>
      </c>
      <c r="D397" s="4885" t="s">
        <v>3157</v>
      </c>
      <c r="E397" s="4885" t="s">
        <v>3158</v>
      </c>
      <c r="F397" s="4885" t="s">
        <v>2450</v>
      </c>
      <c r="G397" s="4885" t="s">
        <v>22</v>
      </c>
      <c r="H397" s="4885" t="s">
        <v>22</v>
      </c>
      <c r="I397" s="4885" t="s">
        <v>849</v>
      </c>
    </row>
    <row customHeight="1" ht="11.25">
      <c r="A398" s="4885" t="s">
        <v>2348</v>
      </c>
      <c r="B398" s="4885" t="s">
        <v>16</v>
      </c>
      <c r="C398" s="4885" t="s">
        <v>2909</v>
      </c>
      <c r="D398" s="4885" t="s">
        <v>2910</v>
      </c>
      <c r="E398" s="4885" t="s">
        <v>2911</v>
      </c>
      <c r="F398" s="4885" t="s">
        <v>2356</v>
      </c>
      <c r="G398" s="4885" t="s">
        <v>22</v>
      </c>
      <c r="H398" s="4885" t="s">
        <v>22</v>
      </c>
      <c r="I398" s="4885" t="s">
        <v>849</v>
      </c>
    </row>
    <row customHeight="1" ht="11.25">
      <c r="A399" s="4885" t="s">
        <v>2348</v>
      </c>
      <c r="B399" s="4885" t="s">
        <v>16</v>
      </c>
      <c r="C399" s="4885" t="s">
        <v>2912</v>
      </c>
      <c r="D399" s="4885" t="s">
        <v>2913</v>
      </c>
      <c r="E399" s="4885" t="s">
        <v>2914</v>
      </c>
      <c r="F399" s="4885" t="s">
        <v>2432</v>
      </c>
      <c r="G399" s="4885" t="s">
        <v>22</v>
      </c>
      <c r="H399" s="4885" t="s">
        <v>22</v>
      </c>
      <c r="I399" s="4885" t="s">
        <v>849</v>
      </c>
    </row>
    <row customHeight="1" ht="11.25">
      <c r="A400" s="4885" t="s">
        <v>2348</v>
      </c>
      <c r="B400" s="4885" t="s">
        <v>16</v>
      </c>
      <c r="C400" s="4885" t="s">
        <v>2925</v>
      </c>
      <c r="D400" s="4885" t="s">
        <v>2926</v>
      </c>
      <c r="E400" s="4885" t="s">
        <v>2927</v>
      </c>
      <c r="F400" s="4885" t="s">
        <v>2399</v>
      </c>
      <c r="G400" s="4885" t="s">
        <v>22</v>
      </c>
      <c r="H400" s="4885" t="s">
        <v>22</v>
      </c>
      <c r="I400" s="4885" t="s">
        <v>849</v>
      </c>
    </row>
    <row customHeight="1" ht="11.25">
      <c r="A401" s="4885" t="s">
        <v>2348</v>
      </c>
      <c r="B401" s="4885" t="s">
        <v>16</v>
      </c>
      <c r="C401" s="4885" t="s">
        <v>3159</v>
      </c>
      <c r="D401" s="4885" t="s">
        <v>3160</v>
      </c>
      <c r="E401" s="4885" t="s">
        <v>3161</v>
      </c>
      <c r="F401" s="4885" t="s">
        <v>2467</v>
      </c>
      <c r="G401" s="4885" t="s">
        <v>22</v>
      </c>
      <c r="H401" s="4885" t="s">
        <v>22</v>
      </c>
      <c r="I401" s="4885" t="s">
        <v>849</v>
      </c>
    </row>
    <row customHeight="1" ht="11.25">
      <c r="A402" s="4885" t="s">
        <v>2348</v>
      </c>
      <c r="B402" s="4885" t="s">
        <v>16</v>
      </c>
      <c r="C402" s="4885" t="s">
        <v>3162</v>
      </c>
      <c r="D402" s="4885" t="s">
        <v>3163</v>
      </c>
      <c r="E402" s="4885" t="s">
        <v>3164</v>
      </c>
      <c r="F402" s="4885" t="s">
        <v>2623</v>
      </c>
      <c r="G402" s="4885" t="s">
        <v>22</v>
      </c>
      <c r="H402" s="4885" t="s">
        <v>22</v>
      </c>
      <c r="I402" s="4885" t="s">
        <v>849</v>
      </c>
    </row>
    <row customHeight="1" ht="11.25">
      <c r="A403" s="4885" t="s">
        <v>2348</v>
      </c>
      <c r="B403" s="4885" t="s">
        <v>16</v>
      </c>
      <c r="C403" s="4885" t="s">
        <v>3165</v>
      </c>
      <c r="D403" s="4885" t="s">
        <v>3166</v>
      </c>
      <c r="E403" s="4885" t="s">
        <v>3167</v>
      </c>
      <c r="F403" s="4885" t="s">
        <v>2443</v>
      </c>
      <c r="G403" s="4885" t="s">
        <v>22</v>
      </c>
      <c r="H403" s="4885" t="s">
        <v>22</v>
      </c>
      <c r="I403" s="4885" t="s">
        <v>849</v>
      </c>
    </row>
    <row customHeight="1" ht="11.25">
      <c r="A404" s="4885" t="s">
        <v>2348</v>
      </c>
      <c r="B404" s="4885" t="s">
        <v>16</v>
      </c>
      <c r="C404" s="4885" t="s">
        <v>3168</v>
      </c>
      <c r="D404" s="4885" t="s">
        <v>3169</v>
      </c>
      <c r="E404" s="4885" t="s">
        <v>3170</v>
      </c>
      <c r="F404" s="4885" t="s">
        <v>2384</v>
      </c>
      <c r="G404" s="4885" t="s">
        <v>22</v>
      </c>
      <c r="H404" s="4885" t="s">
        <v>22</v>
      </c>
      <c r="I404" s="4885" t="s">
        <v>849</v>
      </c>
    </row>
    <row customHeight="1" ht="11.25">
      <c r="A405" s="4885" t="s">
        <v>2348</v>
      </c>
      <c r="B405" s="4885" t="s">
        <v>16</v>
      </c>
      <c r="C405" s="4885" t="s">
        <v>22</v>
      </c>
      <c r="D405" s="4885" t="s">
        <v>2949</v>
      </c>
      <c r="E405" s="4885" t="s">
        <v>2950</v>
      </c>
      <c r="F405" s="4885" t="s">
        <v>2356</v>
      </c>
      <c r="G405" s="4885" t="s">
        <v>22</v>
      </c>
      <c r="H405" s="4885" t="s">
        <v>22</v>
      </c>
      <c r="I405" s="4885" t="s">
        <v>849</v>
      </c>
    </row>
    <row customHeight="1" ht="11.25">
      <c r="A406" s="4885" t="s">
        <v>2348</v>
      </c>
      <c r="B406" s="4885" t="s">
        <v>16</v>
      </c>
      <c r="C406" s="4885" t="s">
        <v>2951</v>
      </c>
      <c r="D406" s="4885" t="s">
        <v>2952</v>
      </c>
      <c r="E406" s="4885" t="s">
        <v>2953</v>
      </c>
      <c r="F406" s="4885" t="s">
        <v>2954</v>
      </c>
      <c r="G406" s="4885" t="s">
        <v>22</v>
      </c>
      <c r="H406" s="4885" t="s">
        <v>22</v>
      </c>
      <c r="I406" s="4885" t="s">
        <v>849</v>
      </c>
    </row>
    <row customHeight="1" ht="11.25">
      <c r="A407" s="4885" t="s">
        <v>2348</v>
      </c>
      <c r="B407" s="4885" t="s">
        <v>16</v>
      </c>
      <c r="C407" s="4885" t="s">
        <v>2955</v>
      </c>
      <c r="D407" s="4885" t="s">
        <v>2956</v>
      </c>
      <c r="E407" s="4885" t="s">
        <v>2953</v>
      </c>
      <c r="F407" s="4885" t="s">
        <v>2957</v>
      </c>
      <c r="G407" s="4885" t="s">
        <v>2958</v>
      </c>
      <c r="H407" s="4885" t="s">
        <v>22</v>
      </c>
      <c r="I407" s="4885" t="s">
        <v>849</v>
      </c>
    </row>
    <row customHeight="1" ht="11.25">
      <c r="A408" s="4885" t="s">
        <v>2348</v>
      </c>
      <c r="B408" s="4885" t="s">
        <v>16</v>
      </c>
      <c r="C408" s="4885" t="s">
        <v>2959</v>
      </c>
      <c r="D408" s="4885" t="s">
        <v>2960</v>
      </c>
      <c r="E408" s="4885" t="s">
        <v>2961</v>
      </c>
      <c r="F408" s="4885" t="s">
        <v>2360</v>
      </c>
      <c r="G408" s="4885" t="s">
        <v>22</v>
      </c>
      <c r="H408" s="4885" t="s">
        <v>22</v>
      </c>
      <c r="I408" s="4885" t="s">
        <v>849</v>
      </c>
    </row>
    <row customHeight="1" ht="11.25">
      <c r="A409" s="4885" t="s">
        <v>2348</v>
      </c>
      <c r="B409" s="4885" t="s">
        <v>16</v>
      </c>
      <c r="C409" s="4885" t="s">
        <v>2964</v>
      </c>
      <c r="D409" s="4885" t="s">
        <v>2965</v>
      </c>
      <c r="E409" s="4885" t="s">
        <v>2966</v>
      </c>
      <c r="F409" s="4885" t="s">
        <v>2967</v>
      </c>
      <c r="G409" s="4885" t="s">
        <v>22</v>
      </c>
      <c r="H409" s="4885" t="s">
        <v>22</v>
      </c>
      <c r="I409" s="4885" t="s">
        <v>849</v>
      </c>
    </row>
    <row customHeight="1" ht="11.25">
      <c r="A410" s="4885" t="s">
        <v>2348</v>
      </c>
      <c r="B410" s="4885" t="s">
        <v>16</v>
      </c>
      <c r="C410" s="4885" t="s">
        <v>2975</v>
      </c>
      <c r="D410" s="4885" t="s">
        <v>2976</v>
      </c>
      <c r="E410" s="4885" t="s">
        <v>2977</v>
      </c>
      <c r="F410" s="4885" t="s">
        <v>2372</v>
      </c>
      <c r="G410" s="4885" t="s">
        <v>22</v>
      </c>
      <c r="H410" s="4885" t="s">
        <v>22</v>
      </c>
      <c r="I410" s="4885" t="s">
        <v>849</v>
      </c>
    </row>
    <row customHeight="1" ht="11.25">
      <c r="A411" s="4885" t="s">
        <v>2348</v>
      </c>
      <c r="B411" s="4885" t="s">
        <v>16</v>
      </c>
      <c r="C411" s="4885" t="s">
        <v>2349</v>
      </c>
      <c r="D411" s="4885" t="s">
        <v>2350</v>
      </c>
      <c r="E411" s="4885" t="s">
        <v>2351</v>
      </c>
      <c r="F411" s="4885" t="s">
        <v>2352</v>
      </c>
      <c r="G411" s="4885" t="s">
        <v>22</v>
      </c>
      <c r="H411" s="4885" t="s">
        <v>22</v>
      </c>
      <c r="I411" s="4885" t="s">
        <v>902</v>
      </c>
    </row>
    <row customHeight="1" ht="11.25">
      <c r="A412" s="4885" t="s">
        <v>2348</v>
      </c>
      <c r="B412" s="4885" t="s">
        <v>16</v>
      </c>
      <c r="C412" s="4885" t="s">
        <v>2353</v>
      </c>
      <c r="D412" s="4885" t="s">
        <v>2354</v>
      </c>
      <c r="E412" s="4885" t="s">
        <v>2355</v>
      </c>
      <c r="F412" s="4885" t="s">
        <v>2356</v>
      </c>
      <c r="G412" s="4885" t="s">
        <v>22</v>
      </c>
      <c r="H412" s="4885" t="s">
        <v>22</v>
      </c>
      <c r="I412" s="4885" t="s">
        <v>902</v>
      </c>
    </row>
    <row customHeight="1" ht="11.25">
      <c r="A413" s="4885" t="s">
        <v>2348</v>
      </c>
      <c r="B413" s="4885" t="s">
        <v>16</v>
      </c>
      <c r="C413" s="4885" t="s">
        <v>2370</v>
      </c>
      <c r="D413" s="4885" t="s">
        <v>2371</v>
      </c>
      <c r="E413" s="4885" t="s">
        <v>48</v>
      </c>
      <c r="F413" s="4885" t="s">
        <v>2372</v>
      </c>
      <c r="G413" s="4885" t="s">
        <v>22</v>
      </c>
      <c r="H413" s="4885" t="s">
        <v>22</v>
      </c>
      <c r="I413" s="4885" t="s">
        <v>902</v>
      </c>
    </row>
    <row customHeight="1" ht="11.25">
      <c r="A414" s="4885" t="s">
        <v>2348</v>
      </c>
      <c r="B414" s="4885" t="s">
        <v>16</v>
      </c>
      <c r="C414" s="4885" t="s">
        <v>2373</v>
      </c>
      <c r="D414" s="4885" t="s">
        <v>2374</v>
      </c>
      <c r="E414" s="4885" t="s">
        <v>2375</v>
      </c>
      <c r="F414" s="4885" t="s">
        <v>2376</v>
      </c>
      <c r="G414" s="4885" t="s">
        <v>22</v>
      </c>
      <c r="H414" s="4885" t="s">
        <v>22</v>
      </c>
      <c r="I414" s="4885" t="s">
        <v>902</v>
      </c>
    </row>
    <row customHeight="1" ht="11.25">
      <c r="A415" s="4885" t="s">
        <v>2348</v>
      </c>
      <c r="B415" s="4885" t="s">
        <v>16</v>
      </c>
      <c r="C415" s="4885" t="s">
        <v>2377</v>
      </c>
      <c r="D415" s="4885" t="s">
        <v>2378</v>
      </c>
      <c r="E415" s="4885" t="s">
        <v>2379</v>
      </c>
      <c r="F415" s="4885" t="s">
        <v>2380</v>
      </c>
      <c r="G415" s="4885" t="s">
        <v>22</v>
      </c>
      <c r="H415" s="4885" t="s">
        <v>22</v>
      </c>
      <c r="I415" s="4885" t="s">
        <v>902</v>
      </c>
    </row>
    <row customHeight="1" ht="11.25">
      <c r="A416" s="4885" t="s">
        <v>2348</v>
      </c>
      <c r="B416" s="4885" t="s">
        <v>16</v>
      </c>
      <c r="C416" s="4885" t="s">
        <v>2405</v>
      </c>
      <c r="D416" s="4885" t="s">
        <v>2406</v>
      </c>
      <c r="E416" s="4885" t="s">
        <v>2407</v>
      </c>
      <c r="F416" s="4885" t="s">
        <v>2356</v>
      </c>
      <c r="G416" s="4885" t="s">
        <v>22</v>
      </c>
      <c r="H416" s="4885" t="s">
        <v>22</v>
      </c>
      <c r="I416" s="4885" t="s">
        <v>902</v>
      </c>
    </row>
    <row customHeight="1" ht="11.25">
      <c r="A417" s="4885" t="s">
        <v>2348</v>
      </c>
      <c r="B417" s="4885" t="s">
        <v>16</v>
      </c>
      <c r="C417" s="4885" t="s">
        <v>3171</v>
      </c>
      <c r="D417" s="4885" t="s">
        <v>3172</v>
      </c>
      <c r="E417" s="4885" t="s">
        <v>3173</v>
      </c>
      <c r="F417" s="4885" t="s">
        <v>2356</v>
      </c>
      <c r="G417" s="4885" t="s">
        <v>22</v>
      </c>
      <c r="H417" s="4885" t="s">
        <v>22</v>
      </c>
      <c r="I417" s="4885" t="s">
        <v>902</v>
      </c>
    </row>
    <row customHeight="1" ht="11.25">
      <c r="A418" s="4885" t="s">
        <v>2348</v>
      </c>
      <c r="B418" s="4885" t="s">
        <v>16</v>
      </c>
      <c r="C418" s="4885" t="s">
        <v>2411</v>
      </c>
      <c r="D418" s="4885" t="s">
        <v>2412</v>
      </c>
      <c r="E418" s="4885" t="s">
        <v>2413</v>
      </c>
      <c r="F418" s="4885" t="s">
        <v>2380</v>
      </c>
      <c r="G418" s="4885" t="s">
        <v>22</v>
      </c>
      <c r="H418" s="4885" t="s">
        <v>22</v>
      </c>
      <c r="I418" s="4885" t="s">
        <v>902</v>
      </c>
    </row>
    <row customHeight="1" ht="11.25">
      <c r="A419" s="4885" t="s">
        <v>2348</v>
      </c>
      <c r="B419" s="4885" t="s">
        <v>16</v>
      </c>
      <c r="C419" s="4885" t="s">
        <v>2417</v>
      </c>
      <c r="D419" s="4885" t="s">
        <v>2418</v>
      </c>
      <c r="E419" s="4885" t="s">
        <v>2413</v>
      </c>
      <c r="F419" s="4885" t="s">
        <v>2419</v>
      </c>
      <c r="G419" s="4885" t="s">
        <v>22</v>
      </c>
      <c r="H419" s="4885" t="s">
        <v>22</v>
      </c>
      <c r="I419" s="4885" t="s">
        <v>902</v>
      </c>
    </row>
    <row customHeight="1" ht="11.25">
      <c r="A420" s="4885" t="s">
        <v>2348</v>
      </c>
      <c r="B420" s="4885" t="s">
        <v>16</v>
      </c>
      <c r="C420" s="4885" t="s">
        <v>2991</v>
      </c>
      <c r="D420" s="4885" t="s">
        <v>2992</v>
      </c>
      <c r="E420" s="4885" t="s">
        <v>2993</v>
      </c>
      <c r="F420" s="4885" t="s">
        <v>570</v>
      </c>
      <c r="G420" s="4885" t="s">
        <v>22</v>
      </c>
      <c r="H420" s="4885" t="s">
        <v>22</v>
      </c>
      <c r="I420" s="4885" t="s">
        <v>902</v>
      </c>
    </row>
    <row customHeight="1" ht="11.25">
      <c r="A421" s="4885" t="s">
        <v>2348</v>
      </c>
      <c r="B421" s="4885" t="s">
        <v>16</v>
      </c>
      <c r="C421" s="4885" t="s">
        <v>2994</v>
      </c>
      <c r="D421" s="4885" t="s">
        <v>2995</v>
      </c>
      <c r="E421" s="4885" t="s">
        <v>2996</v>
      </c>
      <c r="F421" s="4885" t="s">
        <v>2360</v>
      </c>
      <c r="G421" s="4885" t="s">
        <v>22</v>
      </c>
      <c r="H421" s="4885" t="s">
        <v>22</v>
      </c>
      <c r="I421" s="4885" t="s">
        <v>902</v>
      </c>
    </row>
    <row customHeight="1" ht="11.25">
      <c r="A422" s="4885" t="s">
        <v>2348</v>
      </c>
      <c r="B422" s="4885" t="s">
        <v>16</v>
      </c>
      <c r="C422" s="4885" t="s">
        <v>2433</v>
      </c>
      <c r="D422" s="4885" t="s">
        <v>2434</v>
      </c>
      <c r="E422" s="4885" t="s">
        <v>2435</v>
      </c>
      <c r="F422" s="4885" t="s">
        <v>2384</v>
      </c>
      <c r="G422" s="4885" t="s">
        <v>22</v>
      </c>
      <c r="H422" s="4885" t="s">
        <v>22</v>
      </c>
      <c r="I422" s="4885" t="s">
        <v>902</v>
      </c>
    </row>
    <row customHeight="1" ht="11.25">
      <c r="A423" s="4885" t="s">
        <v>2348</v>
      </c>
      <c r="B423" s="4885" t="s">
        <v>16</v>
      </c>
      <c r="C423" s="4885" t="s">
        <v>3000</v>
      </c>
      <c r="D423" s="4885" t="s">
        <v>3001</v>
      </c>
      <c r="E423" s="4885" t="s">
        <v>3002</v>
      </c>
      <c r="F423" s="4885" t="s">
        <v>2439</v>
      </c>
      <c r="G423" s="4885" t="s">
        <v>22</v>
      </c>
      <c r="H423" s="4885" t="s">
        <v>22</v>
      </c>
      <c r="I423" s="4885" t="s">
        <v>902</v>
      </c>
    </row>
    <row customHeight="1" ht="11.25">
      <c r="A424" s="4885" t="s">
        <v>2348</v>
      </c>
      <c r="B424" s="4885" t="s">
        <v>16</v>
      </c>
      <c r="C424" s="4885" t="s">
        <v>3006</v>
      </c>
      <c r="D424" s="4885" t="s">
        <v>3007</v>
      </c>
      <c r="E424" s="4885" t="s">
        <v>3008</v>
      </c>
      <c r="F424" s="4885" t="s">
        <v>2486</v>
      </c>
      <c r="G424" s="4885" t="s">
        <v>3009</v>
      </c>
      <c r="H424" s="4885" t="s">
        <v>22</v>
      </c>
      <c r="I424" s="4885" t="s">
        <v>902</v>
      </c>
    </row>
    <row customHeight="1" ht="11.25">
      <c r="A425" s="4885" t="s">
        <v>2348</v>
      </c>
      <c r="B425" s="4885" t="s">
        <v>16</v>
      </c>
      <c r="C425" s="4885" t="s">
        <v>2447</v>
      </c>
      <c r="D425" s="4885" t="s">
        <v>2448</v>
      </c>
      <c r="E425" s="4885" t="s">
        <v>2449</v>
      </c>
      <c r="F425" s="4885" t="s">
        <v>2450</v>
      </c>
      <c r="G425" s="4885" t="s">
        <v>22</v>
      </c>
      <c r="H425" s="4885" t="s">
        <v>22</v>
      </c>
      <c r="I425" s="4885" t="s">
        <v>902</v>
      </c>
    </row>
    <row customHeight="1" ht="11.25">
      <c r="A426" s="4885" t="s">
        <v>2348</v>
      </c>
      <c r="B426" s="4885" t="s">
        <v>16</v>
      </c>
      <c r="C426" s="4885" t="s">
        <v>2451</v>
      </c>
      <c r="D426" s="4885" t="s">
        <v>2452</v>
      </c>
      <c r="E426" s="4885" t="s">
        <v>2453</v>
      </c>
      <c r="F426" s="4885" t="s">
        <v>2454</v>
      </c>
      <c r="G426" s="4885" t="s">
        <v>22</v>
      </c>
      <c r="H426" s="4885" t="s">
        <v>22</v>
      </c>
      <c r="I426" s="4885" t="s">
        <v>902</v>
      </c>
    </row>
    <row customHeight="1" ht="11.25">
      <c r="A427" s="4885" t="s">
        <v>2348</v>
      </c>
      <c r="B427" s="4885" t="s">
        <v>16</v>
      </c>
      <c r="C427" s="4885" t="s">
        <v>2455</v>
      </c>
      <c r="D427" s="4885" t="s">
        <v>2456</v>
      </c>
      <c r="E427" s="4885" t="s">
        <v>2457</v>
      </c>
      <c r="F427" s="4885" t="s">
        <v>2404</v>
      </c>
      <c r="G427" s="4885" t="s">
        <v>22</v>
      </c>
      <c r="H427" s="4885" t="s">
        <v>22</v>
      </c>
      <c r="I427" s="4885" t="s">
        <v>902</v>
      </c>
    </row>
    <row customHeight="1" ht="11.25">
      <c r="A428" s="4885" t="s">
        <v>2348</v>
      </c>
      <c r="B428" s="4885" t="s">
        <v>16</v>
      </c>
      <c r="C428" s="4885" t="s">
        <v>3028</v>
      </c>
      <c r="D428" s="4885" t="s">
        <v>3029</v>
      </c>
      <c r="E428" s="4885" t="s">
        <v>3030</v>
      </c>
      <c r="F428" s="4885" t="s">
        <v>2450</v>
      </c>
      <c r="G428" s="4885" t="s">
        <v>22</v>
      </c>
      <c r="H428" s="4885" t="s">
        <v>22</v>
      </c>
      <c r="I428" s="4885" t="s">
        <v>902</v>
      </c>
    </row>
    <row customHeight="1" ht="11.25">
      <c r="A429" s="4885" t="s">
        <v>2348</v>
      </c>
      <c r="B429" s="4885" t="s">
        <v>16</v>
      </c>
      <c r="C429" s="4885" t="s">
        <v>3034</v>
      </c>
      <c r="D429" s="4885" t="s">
        <v>3035</v>
      </c>
      <c r="E429" s="4885" t="s">
        <v>3036</v>
      </c>
      <c r="F429" s="4885" t="s">
        <v>2404</v>
      </c>
      <c r="G429" s="4885" t="s">
        <v>22</v>
      </c>
      <c r="H429" s="4885" t="s">
        <v>22</v>
      </c>
      <c r="I429" s="4885" t="s">
        <v>902</v>
      </c>
    </row>
    <row customHeight="1" ht="11.25">
      <c r="A430" s="4885" t="s">
        <v>2348</v>
      </c>
      <c r="B430" s="4885" t="s">
        <v>16</v>
      </c>
      <c r="C430" s="4885" t="s">
        <v>3037</v>
      </c>
      <c r="D430" s="4885" t="s">
        <v>3038</v>
      </c>
      <c r="E430" s="4885" t="s">
        <v>3039</v>
      </c>
      <c r="F430" s="4885" t="s">
        <v>2486</v>
      </c>
      <c r="G430" s="4885" t="s">
        <v>22</v>
      </c>
      <c r="H430" s="4885" t="s">
        <v>22</v>
      </c>
      <c r="I430" s="4885" t="s">
        <v>902</v>
      </c>
    </row>
    <row customHeight="1" ht="11.25">
      <c r="A431" s="4885" t="s">
        <v>2348</v>
      </c>
      <c r="B431" s="4885" t="s">
        <v>16</v>
      </c>
      <c r="C431" s="4885" t="s">
        <v>2468</v>
      </c>
      <c r="D431" s="4885" t="s">
        <v>2469</v>
      </c>
      <c r="E431" s="4885" t="s">
        <v>2470</v>
      </c>
      <c r="F431" s="4885" t="s">
        <v>2467</v>
      </c>
      <c r="G431" s="4885" t="s">
        <v>22</v>
      </c>
      <c r="H431" s="4885" t="s">
        <v>22</v>
      </c>
      <c r="I431" s="4885" t="s">
        <v>902</v>
      </c>
    </row>
    <row customHeight="1" ht="11.25">
      <c r="A432" s="4885" t="s">
        <v>2348</v>
      </c>
      <c r="B432" s="4885" t="s">
        <v>16</v>
      </c>
      <c r="C432" s="4885" t="s">
        <v>2475</v>
      </c>
      <c r="D432" s="4885" t="s">
        <v>2476</v>
      </c>
      <c r="E432" s="4885" t="s">
        <v>2477</v>
      </c>
      <c r="F432" s="4885" t="s">
        <v>2404</v>
      </c>
      <c r="G432" s="4885" t="s">
        <v>2478</v>
      </c>
      <c r="H432" s="4885" t="s">
        <v>22</v>
      </c>
      <c r="I432" s="4885" t="s">
        <v>902</v>
      </c>
    </row>
    <row customHeight="1" ht="11.25">
      <c r="A433" s="4885" t="s">
        <v>2348</v>
      </c>
      <c r="B433" s="4885" t="s">
        <v>16</v>
      </c>
      <c r="C433" s="4885" t="s">
        <v>3040</v>
      </c>
      <c r="D433" s="4885" t="s">
        <v>3041</v>
      </c>
      <c r="E433" s="4885" t="s">
        <v>3042</v>
      </c>
      <c r="F433" s="4885" t="s">
        <v>2623</v>
      </c>
      <c r="G433" s="4885" t="s">
        <v>22</v>
      </c>
      <c r="H433" s="4885" t="s">
        <v>22</v>
      </c>
      <c r="I433" s="4885" t="s">
        <v>902</v>
      </c>
    </row>
    <row customHeight="1" ht="11.25">
      <c r="A434" s="4885" t="s">
        <v>2348</v>
      </c>
      <c r="B434" s="4885" t="s">
        <v>16</v>
      </c>
      <c r="C434" s="4885" t="s">
        <v>3043</v>
      </c>
      <c r="D434" s="4885" t="s">
        <v>3044</v>
      </c>
      <c r="E434" s="4885" t="s">
        <v>3045</v>
      </c>
      <c r="F434" s="4885" t="s">
        <v>2616</v>
      </c>
      <c r="G434" s="4885" t="s">
        <v>22</v>
      </c>
      <c r="H434" s="4885" t="s">
        <v>22</v>
      </c>
      <c r="I434" s="4885" t="s">
        <v>902</v>
      </c>
    </row>
    <row customHeight="1" ht="11.25">
      <c r="A435" s="4885" t="s">
        <v>2348</v>
      </c>
      <c r="B435" s="4885" t="s">
        <v>16</v>
      </c>
      <c r="C435" s="4885" t="s">
        <v>2479</v>
      </c>
      <c r="D435" s="4885" t="s">
        <v>2480</v>
      </c>
      <c r="E435" s="4885" t="s">
        <v>2481</v>
      </c>
      <c r="F435" s="4885" t="s">
        <v>2482</v>
      </c>
      <c r="G435" s="4885" t="s">
        <v>22</v>
      </c>
      <c r="H435" s="4885" t="s">
        <v>22</v>
      </c>
      <c r="I435" s="4885" t="s">
        <v>902</v>
      </c>
    </row>
    <row customHeight="1" ht="11.25">
      <c r="A436" s="4885" t="s">
        <v>2348</v>
      </c>
      <c r="B436" s="4885" t="s">
        <v>16</v>
      </c>
      <c r="C436" s="4885" t="s">
        <v>2483</v>
      </c>
      <c r="D436" s="4885" t="s">
        <v>2484</v>
      </c>
      <c r="E436" s="4885" t="s">
        <v>2485</v>
      </c>
      <c r="F436" s="4885" t="s">
        <v>2486</v>
      </c>
      <c r="G436" s="4885" t="s">
        <v>22</v>
      </c>
      <c r="H436" s="4885" t="s">
        <v>22</v>
      </c>
      <c r="I436" s="4885" t="s">
        <v>902</v>
      </c>
    </row>
    <row customHeight="1" ht="11.25">
      <c r="A437" s="4885" t="s">
        <v>2348</v>
      </c>
      <c r="B437" s="4885" t="s">
        <v>16</v>
      </c>
      <c r="C437" s="4885" t="s">
        <v>2487</v>
      </c>
      <c r="D437" s="4885" t="s">
        <v>2488</v>
      </c>
      <c r="E437" s="4885" t="s">
        <v>2489</v>
      </c>
      <c r="F437" s="4885" t="s">
        <v>2486</v>
      </c>
      <c r="G437" s="4885" t="s">
        <v>22</v>
      </c>
      <c r="H437" s="4885" t="s">
        <v>22</v>
      </c>
      <c r="I437" s="4885" t="s">
        <v>902</v>
      </c>
    </row>
    <row customHeight="1" ht="11.25">
      <c r="A438" s="4885" t="s">
        <v>2348</v>
      </c>
      <c r="B438" s="4885" t="s">
        <v>16</v>
      </c>
      <c r="C438" s="4885" t="s">
        <v>2490</v>
      </c>
      <c r="D438" s="4885" t="s">
        <v>2491</v>
      </c>
      <c r="E438" s="4885" t="s">
        <v>2492</v>
      </c>
      <c r="F438" s="4885" t="s">
        <v>2384</v>
      </c>
      <c r="G438" s="4885" t="s">
        <v>22</v>
      </c>
      <c r="H438" s="4885" t="s">
        <v>22</v>
      </c>
      <c r="I438" s="4885" t="s">
        <v>902</v>
      </c>
    </row>
    <row customHeight="1" ht="11.25">
      <c r="A439" s="4885" t="s">
        <v>2348</v>
      </c>
      <c r="B439" s="4885" t="s">
        <v>16</v>
      </c>
      <c r="C439" s="4885" t="s">
        <v>3174</v>
      </c>
      <c r="D439" s="4885" t="s">
        <v>3175</v>
      </c>
      <c r="E439" s="4885" t="s">
        <v>3176</v>
      </c>
      <c r="F439" s="4885" t="s">
        <v>2356</v>
      </c>
      <c r="G439" s="4885" t="s">
        <v>22</v>
      </c>
      <c r="H439" s="4885" t="s">
        <v>22</v>
      </c>
      <c r="I439" s="4885" t="s">
        <v>902</v>
      </c>
    </row>
    <row customHeight="1" ht="11.25">
      <c r="A440" s="4885" t="s">
        <v>2348</v>
      </c>
      <c r="B440" s="4885" t="s">
        <v>16</v>
      </c>
      <c r="C440" s="4885" t="s">
        <v>2504</v>
      </c>
      <c r="D440" s="4885" t="s">
        <v>2505</v>
      </c>
      <c r="E440" s="4885" t="s">
        <v>2506</v>
      </c>
      <c r="F440" s="4885" t="s">
        <v>2482</v>
      </c>
      <c r="G440" s="4885" t="s">
        <v>22</v>
      </c>
      <c r="H440" s="4885" t="s">
        <v>22</v>
      </c>
      <c r="I440" s="4885" t="s">
        <v>902</v>
      </c>
    </row>
    <row customHeight="1" ht="11.25">
      <c r="A441" s="4885" t="s">
        <v>2348</v>
      </c>
      <c r="B441" s="4885" t="s">
        <v>16</v>
      </c>
      <c r="C441" s="4885" t="s">
        <v>3046</v>
      </c>
      <c r="D441" s="4885" t="s">
        <v>3047</v>
      </c>
      <c r="E441" s="4885" t="s">
        <v>3048</v>
      </c>
      <c r="F441" s="4885" t="s">
        <v>2579</v>
      </c>
      <c r="G441" s="4885" t="s">
        <v>22</v>
      </c>
      <c r="H441" s="4885" t="s">
        <v>22</v>
      </c>
      <c r="I441" s="4885" t="s">
        <v>902</v>
      </c>
    </row>
    <row customHeight="1" ht="11.25">
      <c r="A442" s="4885" t="s">
        <v>2348</v>
      </c>
      <c r="B442" s="4885" t="s">
        <v>16</v>
      </c>
      <c r="C442" s="4885" t="s">
        <v>3049</v>
      </c>
      <c r="D442" s="4885" t="s">
        <v>3050</v>
      </c>
      <c r="E442" s="4885" t="s">
        <v>3051</v>
      </c>
      <c r="F442" s="4885" t="s">
        <v>2443</v>
      </c>
      <c r="G442" s="4885" t="s">
        <v>22</v>
      </c>
      <c r="H442" s="4885" t="s">
        <v>22</v>
      </c>
      <c r="I442" s="4885" t="s">
        <v>902</v>
      </c>
    </row>
    <row customHeight="1" ht="11.25">
      <c r="A443" s="4885" t="s">
        <v>2348</v>
      </c>
      <c r="B443" s="4885" t="s">
        <v>16</v>
      </c>
      <c r="C443" s="4885" t="s">
        <v>3055</v>
      </c>
      <c r="D443" s="4885" t="s">
        <v>3056</v>
      </c>
      <c r="E443" s="4885" t="s">
        <v>3057</v>
      </c>
      <c r="F443" s="4885" t="s">
        <v>2482</v>
      </c>
      <c r="G443" s="4885" t="s">
        <v>22</v>
      </c>
      <c r="H443" s="4885" t="s">
        <v>22</v>
      </c>
      <c r="I443" s="4885" t="s">
        <v>902</v>
      </c>
    </row>
    <row customHeight="1" ht="11.25">
      <c r="A444" s="4885" t="s">
        <v>2348</v>
      </c>
      <c r="B444" s="4885" t="s">
        <v>16</v>
      </c>
      <c r="C444" s="4885" t="s">
        <v>3058</v>
      </c>
      <c r="D444" s="4885" t="s">
        <v>3059</v>
      </c>
      <c r="E444" s="4885" t="s">
        <v>3060</v>
      </c>
      <c r="F444" s="4885" t="s">
        <v>2450</v>
      </c>
      <c r="G444" s="4885" t="s">
        <v>22</v>
      </c>
      <c r="H444" s="4885" t="s">
        <v>22</v>
      </c>
      <c r="I444" s="4885" t="s">
        <v>902</v>
      </c>
    </row>
    <row customHeight="1" ht="11.25">
      <c r="A445" s="4885" t="s">
        <v>2348</v>
      </c>
      <c r="B445" s="4885" t="s">
        <v>16</v>
      </c>
      <c r="C445" s="4885" t="s">
        <v>2534</v>
      </c>
      <c r="D445" s="4885" t="s">
        <v>2535</v>
      </c>
      <c r="E445" s="4885" t="s">
        <v>2536</v>
      </c>
      <c r="F445" s="4885" t="s">
        <v>2356</v>
      </c>
      <c r="G445" s="4885" t="s">
        <v>22</v>
      </c>
      <c r="H445" s="4885" t="s">
        <v>22</v>
      </c>
      <c r="I445" s="4885" t="s">
        <v>902</v>
      </c>
    </row>
    <row customHeight="1" ht="11.25">
      <c r="A446" s="4885" t="s">
        <v>2348</v>
      </c>
      <c r="B446" s="4885" t="s">
        <v>16</v>
      </c>
      <c r="C446" s="4885" t="s">
        <v>2537</v>
      </c>
      <c r="D446" s="4885" t="s">
        <v>2538</v>
      </c>
      <c r="E446" s="4885" t="s">
        <v>2539</v>
      </c>
      <c r="F446" s="4885" t="s">
        <v>2356</v>
      </c>
      <c r="G446" s="4885" t="s">
        <v>22</v>
      </c>
      <c r="H446" s="4885" t="s">
        <v>22</v>
      </c>
      <c r="I446" s="4885" t="s">
        <v>902</v>
      </c>
    </row>
    <row customHeight="1" ht="11.25">
      <c r="A447" s="4885" t="s">
        <v>2348</v>
      </c>
      <c r="B447" s="4885" t="s">
        <v>16</v>
      </c>
      <c r="C447" s="4885" t="s">
        <v>2540</v>
      </c>
      <c r="D447" s="4885" t="s">
        <v>2541</v>
      </c>
      <c r="E447" s="4885" t="s">
        <v>2542</v>
      </c>
      <c r="F447" s="4885" t="s">
        <v>2356</v>
      </c>
      <c r="G447" s="4885" t="s">
        <v>22</v>
      </c>
      <c r="H447" s="4885" t="s">
        <v>22</v>
      </c>
      <c r="I447" s="4885" t="s">
        <v>902</v>
      </c>
    </row>
    <row customHeight="1" ht="11.25">
      <c r="A448" s="4885" t="s">
        <v>2348</v>
      </c>
      <c r="B448" s="4885" t="s">
        <v>16</v>
      </c>
      <c r="C448" s="4885" t="s">
        <v>2569</v>
      </c>
      <c r="D448" s="4885" t="s">
        <v>2570</v>
      </c>
      <c r="E448" s="4885" t="s">
        <v>2571</v>
      </c>
      <c r="F448" s="4885" t="s">
        <v>2474</v>
      </c>
      <c r="G448" s="4885" t="s">
        <v>22</v>
      </c>
      <c r="H448" s="4885" t="s">
        <v>22</v>
      </c>
      <c r="I448" s="4885" t="s">
        <v>902</v>
      </c>
    </row>
    <row customHeight="1" ht="11.25">
      <c r="A449" s="4885" t="s">
        <v>2348</v>
      </c>
      <c r="B449" s="4885" t="s">
        <v>16</v>
      </c>
      <c r="C449" s="4885" t="s">
        <v>2581</v>
      </c>
      <c r="D449" s="4885" t="s">
        <v>2582</v>
      </c>
      <c r="E449" s="4885" t="s">
        <v>2583</v>
      </c>
      <c r="F449" s="4885" t="s">
        <v>2579</v>
      </c>
      <c r="G449" s="4885" t="s">
        <v>22</v>
      </c>
      <c r="H449" s="4885" t="s">
        <v>22</v>
      </c>
      <c r="I449" s="4885" t="s">
        <v>902</v>
      </c>
    </row>
    <row customHeight="1" ht="11.25">
      <c r="A450" s="4885" t="s">
        <v>2348</v>
      </c>
      <c r="B450" s="4885" t="s">
        <v>16</v>
      </c>
      <c r="C450" s="4885" t="s">
        <v>2982</v>
      </c>
      <c r="D450" s="4885" t="s">
        <v>2983</v>
      </c>
      <c r="E450" s="4885" t="s">
        <v>2984</v>
      </c>
      <c r="F450" s="4885" t="s">
        <v>2579</v>
      </c>
      <c r="G450" s="4885" t="s">
        <v>22</v>
      </c>
      <c r="H450" s="4885" t="s">
        <v>22</v>
      </c>
      <c r="I450" s="4885" t="s">
        <v>902</v>
      </c>
    </row>
    <row customHeight="1" ht="11.25">
      <c r="A451" s="4885" t="s">
        <v>2348</v>
      </c>
      <c r="B451" s="4885" t="s">
        <v>16</v>
      </c>
      <c r="C451" s="4885" t="s">
        <v>2590</v>
      </c>
      <c r="D451" s="4885" t="s">
        <v>2591</v>
      </c>
      <c r="E451" s="4885" t="s">
        <v>2592</v>
      </c>
      <c r="F451" s="4885" t="s">
        <v>2384</v>
      </c>
      <c r="G451" s="4885" t="s">
        <v>22</v>
      </c>
      <c r="H451" s="4885" t="s">
        <v>22</v>
      </c>
      <c r="I451" s="4885" t="s">
        <v>902</v>
      </c>
    </row>
    <row customHeight="1" ht="11.25">
      <c r="A452" s="4885" t="s">
        <v>2348</v>
      </c>
      <c r="B452" s="4885" t="s">
        <v>16</v>
      </c>
      <c r="C452" s="4885" t="s">
        <v>2593</v>
      </c>
      <c r="D452" s="4885" t="s">
        <v>2594</v>
      </c>
      <c r="E452" s="4885" t="s">
        <v>2595</v>
      </c>
      <c r="F452" s="4885" t="s">
        <v>2384</v>
      </c>
      <c r="G452" s="4885" t="s">
        <v>2596</v>
      </c>
      <c r="H452" s="4885" t="s">
        <v>22</v>
      </c>
      <c r="I452" s="4885" t="s">
        <v>902</v>
      </c>
    </row>
    <row customHeight="1" ht="11.25">
      <c r="A453" s="4885" t="s">
        <v>2348</v>
      </c>
      <c r="B453" s="4885" t="s">
        <v>16</v>
      </c>
      <c r="C453" s="4885" t="s">
        <v>3070</v>
      </c>
      <c r="D453" s="4885" t="s">
        <v>3071</v>
      </c>
      <c r="E453" s="4885" t="s">
        <v>3072</v>
      </c>
      <c r="F453" s="4885" t="s">
        <v>2450</v>
      </c>
      <c r="G453" s="4885" t="s">
        <v>22</v>
      </c>
      <c r="H453" s="4885" t="s">
        <v>22</v>
      </c>
      <c r="I453" s="4885" t="s">
        <v>902</v>
      </c>
    </row>
    <row customHeight="1" ht="11.25">
      <c r="A454" s="4885" t="s">
        <v>2348</v>
      </c>
      <c r="B454" s="4885" t="s">
        <v>16</v>
      </c>
      <c r="C454" s="4885" t="s">
        <v>3073</v>
      </c>
      <c r="D454" s="4885" t="s">
        <v>3074</v>
      </c>
      <c r="E454" s="4885" t="s">
        <v>3075</v>
      </c>
      <c r="F454" s="4885" t="s">
        <v>2443</v>
      </c>
      <c r="G454" s="4885" t="s">
        <v>22</v>
      </c>
      <c r="H454" s="4885" t="s">
        <v>22</v>
      </c>
      <c r="I454" s="4885" t="s">
        <v>902</v>
      </c>
    </row>
    <row customHeight="1" ht="11.25">
      <c r="A455" s="4885" t="s">
        <v>2348</v>
      </c>
      <c r="B455" s="4885" t="s">
        <v>16</v>
      </c>
      <c r="C455" s="4885" t="s">
        <v>3076</v>
      </c>
      <c r="D455" s="4885" t="s">
        <v>3074</v>
      </c>
      <c r="E455" s="4885" t="s">
        <v>3077</v>
      </c>
      <c r="F455" s="4885" t="s">
        <v>2384</v>
      </c>
      <c r="G455" s="4885" t="s">
        <v>3078</v>
      </c>
      <c r="H455" s="4885" t="s">
        <v>22</v>
      </c>
      <c r="I455" s="4885" t="s">
        <v>902</v>
      </c>
    </row>
    <row customHeight="1" ht="11.25">
      <c r="A456" s="4885" t="s">
        <v>2348</v>
      </c>
      <c r="B456" s="4885" t="s">
        <v>16</v>
      </c>
      <c r="C456" s="4885" t="s">
        <v>3079</v>
      </c>
      <c r="D456" s="4885" t="s">
        <v>3080</v>
      </c>
      <c r="E456" s="4885" t="s">
        <v>3081</v>
      </c>
      <c r="F456" s="4885" t="s">
        <v>2616</v>
      </c>
      <c r="G456" s="4885" t="s">
        <v>22</v>
      </c>
      <c r="H456" s="4885" t="s">
        <v>22</v>
      </c>
      <c r="I456" s="4885" t="s">
        <v>902</v>
      </c>
    </row>
    <row customHeight="1" ht="11.25">
      <c r="A457" s="4885" t="s">
        <v>2348</v>
      </c>
      <c r="B457" s="4885" t="s">
        <v>16</v>
      </c>
      <c r="C457" s="4885" t="s">
        <v>3085</v>
      </c>
      <c r="D457" s="4885" t="s">
        <v>3086</v>
      </c>
      <c r="E457" s="4885" t="s">
        <v>3087</v>
      </c>
      <c r="F457" s="4885" t="s">
        <v>2432</v>
      </c>
      <c r="G457" s="4885" t="s">
        <v>22</v>
      </c>
      <c r="H457" s="4885" t="s">
        <v>22</v>
      </c>
      <c r="I457" s="4885" t="s">
        <v>902</v>
      </c>
    </row>
    <row customHeight="1" ht="11.25">
      <c r="A458" s="4885" t="s">
        <v>2348</v>
      </c>
      <c r="B458" s="4885" t="s">
        <v>16</v>
      </c>
      <c r="C458" s="4885" t="s">
        <v>3088</v>
      </c>
      <c r="D458" s="4885" t="s">
        <v>3089</v>
      </c>
      <c r="E458" s="4885" t="s">
        <v>3090</v>
      </c>
      <c r="F458" s="4885" t="s">
        <v>2443</v>
      </c>
      <c r="G458" s="4885" t="s">
        <v>22</v>
      </c>
      <c r="H458" s="4885" t="s">
        <v>22</v>
      </c>
      <c r="I458" s="4885" t="s">
        <v>902</v>
      </c>
    </row>
    <row customHeight="1" ht="11.25">
      <c r="A459" s="4885" t="s">
        <v>2348</v>
      </c>
      <c r="B459" s="4885" t="s">
        <v>16</v>
      </c>
      <c r="C459" s="4885" t="s">
        <v>3091</v>
      </c>
      <c r="D459" s="4885" t="s">
        <v>3092</v>
      </c>
      <c r="E459" s="4885" t="s">
        <v>3093</v>
      </c>
      <c r="F459" s="4885" t="s">
        <v>2450</v>
      </c>
      <c r="G459" s="4885" t="s">
        <v>3094</v>
      </c>
      <c r="H459" s="4885" t="s">
        <v>22</v>
      </c>
      <c r="I459" s="4885" t="s">
        <v>902</v>
      </c>
    </row>
    <row customHeight="1" ht="11.25">
      <c r="A460" s="4885" t="s">
        <v>2348</v>
      </c>
      <c r="B460" s="4885" t="s">
        <v>16</v>
      </c>
      <c r="C460" s="4885" t="s">
        <v>2985</v>
      </c>
      <c r="D460" s="4885" t="s">
        <v>2986</v>
      </c>
      <c r="E460" s="4885" t="s">
        <v>2987</v>
      </c>
      <c r="F460" s="4885" t="s">
        <v>2806</v>
      </c>
      <c r="G460" s="4885" t="s">
        <v>22</v>
      </c>
      <c r="H460" s="4885" t="s">
        <v>22</v>
      </c>
      <c r="I460" s="4885" t="s">
        <v>902</v>
      </c>
    </row>
    <row customHeight="1" ht="11.25">
      <c r="A461" s="4885" t="s">
        <v>2348</v>
      </c>
      <c r="B461" s="4885" t="s">
        <v>16</v>
      </c>
      <c r="C461" s="4885" t="s">
        <v>2613</v>
      </c>
      <c r="D461" s="4885" t="s">
        <v>2614</v>
      </c>
      <c r="E461" s="4885" t="s">
        <v>2615</v>
      </c>
      <c r="F461" s="4885" t="s">
        <v>2616</v>
      </c>
      <c r="G461" s="4885" t="s">
        <v>22</v>
      </c>
      <c r="H461" s="4885" t="s">
        <v>22</v>
      </c>
      <c r="I461" s="4885" t="s">
        <v>902</v>
      </c>
    </row>
    <row customHeight="1" ht="11.25">
      <c r="A462" s="4885" t="s">
        <v>2348</v>
      </c>
      <c r="B462" s="4885" t="s">
        <v>16</v>
      </c>
      <c r="C462" s="4885" t="s">
        <v>2624</v>
      </c>
      <c r="D462" s="4885" t="s">
        <v>2625</v>
      </c>
      <c r="E462" s="4885" t="s">
        <v>2626</v>
      </c>
      <c r="F462" s="4885" t="s">
        <v>2356</v>
      </c>
      <c r="G462" s="4885" t="s">
        <v>2627</v>
      </c>
      <c r="H462" s="4885" t="s">
        <v>22</v>
      </c>
      <c r="I462" s="4885" t="s">
        <v>902</v>
      </c>
    </row>
    <row customHeight="1" ht="11.25">
      <c r="A463" s="4885" t="s">
        <v>2348</v>
      </c>
      <c r="B463" s="4885" t="s">
        <v>16</v>
      </c>
      <c r="C463" s="4885" t="s">
        <v>2634</v>
      </c>
      <c r="D463" s="4885" t="s">
        <v>2635</v>
      </c>
      <c r="E463" s="4885" t="s">
        <v>2636</v>
      </c>
      <c r="F463" s="4885" t="s">
        <v>2616</v>
      </c>
      <c r="G463" s="4885" t="s">
        <v>22</v>
      </c>
      <c r="H463" s="4885" t="s">
        <v>22</v>
      </c>
      <c r="I463" s="4885" t="s">
        <v>902</v>
      </c>
    </row>
    <row customHeight="1" ht="11.25">
      <c r="A464" s="4885" t="s">
        <v>2348</v>
      </c>
      <c r="B464" s="4885" t="s">
        <v>16</v>
      </c>
      <c r="C464" s="4885" t="s">
        <v>2637</v>
      </c>
      <c r="D464" s="4885" t="s">
        <v>2638</v>
      </c>
      <c r="E464" s="4885" t="s">
        <v>2639</v>
      </c>
      <c r="F464" s="4885" t="s">
        <v>2380</v>
      </c>
      <c r="G464" s="4885" t="s">
        <v>2640</v>
      </c>
      <c r="H464" s="4885" t="s">
        <v>22</v>
      </c>
      <c r="I464" s="4885" t="s">
        <v>902</v>
      </c>
    </row>
    <row customHeight="1" ht="11.25">
      <c r="A465" s="4885" t="s">
        <v>2348</v>
      </c>
      <c r="B465" s="4885" t="s">
        <v>16</v>
      </c>
      <c r="C465" s="4885" t="s">
        <v>3095</v>
      </c>
      <c r="D465" s="4885" t="s">
        <v>3096</v>
      </c>
      <c r="E465" s="4885" t="s">
        <v>3097</v>
      </c>
      <c r="F465" s="4885" t="s">
        <v>2552</v>
      </c>
      <c r="G465" s="4885" t="s">
        <v>22</v>
      </c>
      <c r="H465" s="4885" t="s">
        <v>22</v>
      </c>
      <c r="I465" s="4885" t="s">
        <v>902</v>
      </c>
    </row>
    <row customHeight="1" ht="11.25">
      <c r="A466" s="4885" t="s">
        <v>2348</v>
      </c>
      <c r="B466" s="4885" t="s">
        <v>16</v>
      </c>
      <c r="C466" s="4885" t="s">
        <v>3098</v>
      </c>
      <c r="D466" s="4885" t="s">
        <v>3099</v>
      </c>
      <c r="E466" s="4885" t="s">
        <v>3100</v>
      </c>
      <c r="F466" s="4885" t="s">
        <v>2651</v>
      </c>
      <c r="G466" s="4885" t="s">
        <v>22</v>
      </c>
      <c r="H466" s="4885" t="s">
        <v>22</v>
      </c>
      <c r="I466" s="4885" t="s">
        <v>902</v>
      </c>
    </row>
    <row customHeight="1" ht="11.25">
      <c r="A467" s="4885" t="s">
        <v>2348</v>
      </c>
      <c r="B467" s="4885" t="s">
        <v>16</v>
      </c>
      <c r="C467" s="4885" t="s">
        <v>3101</v>
      </c>
      <c r="D467" s="4885" t="s">
        <v>3102</v>
      </c>
      <c r="E467" s="4885" t="s">
        <v>3103</v>
      </c>
      <c r="F467" s="4885" t="s">
        <v>2806</v>
      </c>
      <c r="G467" s="4885" t="s">
        <v>22</v>
      </c>
      <c r="H467" s="4885" t="s">
        <v>22</v>
      </c>
      <c r="I467" s="4885" t="s">
        <v>902</v>
      </c>
    </row>
    <row customHeight="1" ht="11.25">
      <c r="A468" s="4885" t="s">
        <v>2348</v>
      </c>
      <c r="B468" s="4885" t="s">
        <v>16</v>
      </c>
      <c r="C468" s="4885" t="s">
        <v>3107</v>
      </c>
      <c r="D468" s="4885" t="s">
        <v>2660</v>
      </c>
      <c r="E468" s="4885" t="s">
        <v>3108</v>
      </c>
      <c r="F468" s="4885" t="s">
        <v>2806</v>
      </c>
      <c r="G468" s="4885" t="s">
        <v>3109</v>
      </c>
      <c r="H468" s="4885" t="s">
        <v>22</v>
      </c>
      <c r="I468" s="4885" t="s">
        <v>902</v>
      </c>
    </row>
    <row customHeight="1" ht="11.25">
      <c r="A469" s="4885" t="s">
        <v>2348</v>
      </c>
      <c r="B469" s="4885" t="s">
        <v>16</v>
      </c>
      <c r="C469" s="4885" t="s">
        <v>2673</v>
      </c>
      <c r="D469" s="4885" t="s">
        <v>2674</v>
      </c>
      <c r="E469" s="4885" t="s">
        <v>2675</v>
      </c>
      <c r="F469" s="4885" t="s">
        <v>2384</v>
      </c>
      <c r="G469" s="4885" t="s">
        <v>22</v>
      </c>
      <c r="H469" s="4885" t="s">
        <v>22</v>
      </c>
      <c r="I469" s="4885" t="s">
        <v>902</v>
      </c>
    </row>
    <row customHeight="1" ht="11.25">
      <c r="A470" s="4885" t="s">
        <v>2348</v>
      </c>
      <c r="B470" s="4885" t="s">
        <v>16</v>
      </c>
      <c r="C470" s="4885" t="s">
        <v>2676</v>
      </c>
      <c r="D470" s="4885" t="s">
        <v>2677</v>
      </c>
      <c r="E470" s="4885" t="s">
        <v>2678</v>
      </c>
      <c r="F470" s="4885" t="s">
        <v>2443</v>
      </c>
      <c r="G470" s="4885" t="s">
        <v>22</v>
      </c>
      <c r="H470" s="4885" t="s">
        <v>22</v>
      </c>
      <c r="I470" s="4885" t="s">
        <v>902</v>
      </c>
    </row>
    <row customHeight="1" ht="11.25">
      <c r="A471" s="4885" t="s">
        <v>2348</v>
      </c>
      <c r="B471" s="4885" t="s">
        <v>16</v>
      </c>
      <c r="C471" s="4885" t="s">
        <v>2733</v>
      </c>
      <c r="D471" s="4885" t="s">
        <v>2734</v>
      </c>
      <c r="E471" s="4885" t="s">
        <v>2735</v>
      </c>
      <c r="F471" s="4885" t="s">
        <v>2432</v>
      </c>
      <c r="G471" s="4885" t="s">
        <v>22</v>
      </c>
      <c r="H471" s="4885" t="s">
        <v>22</v>
      </c>
      <c r="I471" s="4885" t="s">
        <v>902</v>
      </c>
    </row>
    <row customHeight="1" ht="11.25">
      <c r="A472" s="4885" t="s">
        <v>2348</v>
      </c>
      <c r="B472" s="4885" t="s">
        <v>16</v>
      </c>
      <c r="C472" s="4885" t="s">
        <v>3113</v>
      </c>
      <c r="D472" s="4885" t="s">
        <v>3114</v>
      </c>
      <c r="E472" s="4885" t="s">
        <v>3115</v>
      </c>
      <c r="F472" s="4885" t="s">
        <v>2575</v>
      </c>
      <c r="G472" s="4885" t="s">
        <v>22</v>
      </c>
      <c r="H472" s="4885" t="s">
        <v>22</v>
      </c>
      <c r="I472" s="4885" t="s">
        <v>902</v>
      </c>
    </row>
    <row customHeight="1" ht="11.25">
      <c r="A473" s="4885" t="s">
        <v>2348</v>
      </c>
      <c r="B473" s="4885" t="s">
        <v>16</v>
      </c>
      <c r="C473" s="4885" t="s">
        <v>2746</v>
      </c>
      <c r="D473" s="4885" t="s">
        <v>2747</v>
      </c>
      <c r="E473" s="4885" t="s">
        <v>2748</v>
      </c>
      <c r="F473" s="4885" t="s">
        <v>2356</v>
      </c>
      <c r="G473" s="4885" t="s">
        <v>22</v>
      </c>
      <c r="H473" s="4885" t="s">
        <v>22</v>
      </c>
      <c r="I473" s="4885" t="s">
        <v>902</v>
      </c>
    </row>
    <row customHeight="1" ht="11.25">
      <c r="A474" s="4885" t="s">
        <v>2348</v>
      </c>
      <c r="B474" s="4885" t="s">
        <v>16</v>
      </c>
      <c r="C474" s="4885" t="s">
        <v>2752</v>
      </c>
      <c r="D474" s="4885" t="s">
        <v>2753</v>
      </c>
      <c r="E474" s="4885" t="s">
        <v>2754</v>
      </c>
      <c r="F474" s="4885" t="s">
        <v>2575</v>
      </c>
      <c r="G474" s="4885" t="s">
        <v>22</v>
      </c>
      <c r="H474" s="4885" t="s">
        <v>22</v>
      </c>
      <c r="I474" s="4885" t="s">
        <v>902</v>
      </c>
    </row>
    <row customHeight="1" ht="11.25">
      <c r="A475" s="4885" t="s">
        <v>2348</v>
      </c>
      <c r="B475" s="4885" t="s">
        <v>16</v>
      </c>
      <c r="C475" s="4885" t="s">
        <v>3116</v>
      </c>
      <c r="D475" s="4885" t="s">
        <v>3117</v>
      </c>
      <c r="E475" s="4885" t="s">
        <v>3118</v>
      </c>
      <c r="F475" s="4885" t="s">
        <v>2404</v>
      </c>
      <c r="G475" s="4885" t="s">
        <v>22</v>
      </c>
      <c r="H475" s="4885" t="s">
        <v>22</v>
      </c>
      <c r="I475" s="4885" t="s">
        <v>902</v>
      </c>
    </row>
    <row customHeight="1" ht="11.25">
      <c r="A476" s="4885" t="s">
        <v>2348</v>
      </c>
      <c r="B476" s="4885" t="s">
        <v>16</v>
      </c>
      <c r="C476" s="4885" t="s">
        <v>3119</v>
      </c>
      <c r="D476" s="4885" t="s">
        <v>3120</v>
      </c>
      <c r="E476" s="4885" t="s">
        <v>3121</v>
      </c>
      <c r="F476" s="4885" t="s">
        <v>2450</v>
      </c>
      <c r="G476" s="4885" t="s">
        <v>22</v>
      </c>
      <c r="H476" s="4885" t="s">
        <v>22</v>
      </c>
      <c r="I476" s="4885" t="s">
        <v>902</v>
      </c>
    </row>
    <row customHeight="1" ht="11.25">
      <c r="A477" s="4885" t="s">
        <v>2348</v>
      </c>
      <c r="B477" s="4885" t="s">
        <v>16</v>
      </c>
      <c r="C477" s="4885" t="s">
        <v>3122</v>
      </c>
      <c r="D477" s="4885" t="s">
        <v>2762</v>
      </c>
      <c r="E477" s="4885" t="s">
        <v>3123</v>
      </c>
      <c r="F477" s="4885" t="s">
        <v>2575</v>
      </c>
      <c r="G477" s="4885" t="s">
        <v>22</v>
      </c>
      <c r="H477" s="4885" t="s">
        <v>22</v>
      </c>
      <c r="I477" s="4885" t="s">
        <v>902</v>
      </c>
    </row>
    <row customHeight="1" ht="11.25">
      <c r="A478" s="4885" t="s">
        <v>2348</v>
      </c>
      <c r="B478" s="4885" t="s">
        <v>16</v>
      </c>
      <c r="C478" s="4885" t="s">
        <v>3124</v>
      </c>
      <c r="D478" s="4885" t="s">
        <v>3125</v>
      </c>
      <c r="E478" s="4885" t="s">
        <v>3126</v>
      </c>
      <c r="F478" s="4885" t="s">
        <v>2616</v>
      </c>
      <c r="G478" s="4885" t="s">
        <v>22</v>
      </c>
      <c r="H478" s="4885" t="s">
        <v>22</v>
      </c>
      <c r="I478" s="4885" t="s">
        <v>902</v>
      </c>
    </row>
    <row customHeight="1" ht="11.25">
      <c r="A479" s="4885" t="s">
        <v>2348</v>
      </c>
      <c r="B479" s="4885" t="s">
        <v>16</v>
      </c>
      <c r="C479" s="4885" t="s">
        <v>2779</v>
      </c>
      <c r="D479" s="4885" t="s">
        <v>2780</v>
      </c>
      <c r="E479" s="4885" t="s">
        <v>2781</v>
      </c>
      <c r="F479" s="4885" t="s">
        <v>2575</v>
      </c>
      <c r="G479" s="4885" t="s">
        <v>22</v>
      </c>
      <c r="H479" s="4885" t="s">
        <v>22</v>
      </c>
      <c r="I479" s="4885" t="s">
        <v>902</v>
      </c>
    </row>
    <row customHeight="1" ht="11.25">
      <c r="A480" s="4885" t="s">
        <v>2348</v>
      </c>
      <c r="B480" s="4885" t="s">
        <v>16</v>
      </c>
      <c r="C480" s="4885" t="s">
        <v>3133</v>
      </c>
      <c r="D480" s="4885" t="s">
        <v>3134</v>
      </c>
      <c r="E480" s="4885" t="s">
        <v>3135</v>
      </c>
      <c r="F480" s="4885" t="s">
        <v>2384</v>
      </c>
      <c r="G480" s="4885" t="s">
        <v>3136</v>
      </c>
      <c r="H480" s="4885" t="s">
        <v>22</v>
      </c>
      <c r="I480" s="4885" t="s">
        <v>902</v>
      </c>
    </row>
    <row customHeight="1" ht="11.25">
      <c r="A481" s="4885" t="s">
        <v>2348</v>
      </c>
      <c r="B481" s="4885" t="s">
        <v>16</v>
      </c>
      <c r="C481" s="4885" t="s">
        <v>3140</v>
      </c>
      <c r="D481" s="4885" t="s">
        <v>3141</v>
      </c>
      <c r="E481" s="4885" t="s">
        <v>3142</v>
      </c>
      <c r="F481" s="4885" t="s">
        <v>2575</v>
      </c>
      <c r="G481" s="4885" t="s">
        <v>22</v>
      </c>
      <c r="H481" s="4885" t="s">
        <v>22</v>
      </c>
      <c r="I481" s="4885" t="s">
        <v>902</v>
      </c>
    </row>
    <row customHeight="1" ht="11.25">
      <c r="A482" s="4885" t="s">
        <v>2348</v>
      </c>
      <c r="B482" s="4885" t="s">
        <v>16</v>
      </c>
      <c r="C482" s="4885" t="s">
        <v>2835</v>
      </c>
      <c r="D482" s="4885" t="s">
        <v>2836</v>
      </c>
      <c r="E482" s="4885" t="s">
        <v>2837</v>
      </c>
      <c r="F482" s="4885" t="s">
        <v>2651</v>
      </c>
      <c r="G482" s="4885" t="s">
        <v>22</v>
      </c>
      <c r="H482" s="4885" t="s">
        <v>22</v>
      </c>
      <c r="I482" s="4885" t="s">
        <v>902</v>
      </c>
    </row>
    <row customHeight="1" ht="11.25">
      <c r="A483" s="4885" t="s">
        <v>2348</v>
      </c>
      <c r="B483" s="4885" t="s">
        <v>16</v>
      </c>
      <c r="C483" s="4885" t="s">
        <v>2838</v>
      </c>
      <c r="D483" s="4885" t="s">
        <v>2839</v>
      </c>
      <c r="E483" s="4885" t="s">
        <v>2840</v>
      </c>
      <c r="F483" s="4885" t="s">
        <v>2482</v>
      </c>
      <c r="G483" s="4885" t="s">
        <v>2841</v>
      </c>
      <c r="H483" s="4885" t="s">
        <v>22</v>
      </c>
      <c r="I483" s="4885" t="s">
        <v>902</v>
      </c>
    </row>
    <row customHeight="1" ht="11.25">
      <c r="A484" s="4885" t="s">
        <v>2348</v>
      </c>
      <c r="B484" s="4885" t="s">
        <v>16</v>
      </c>
      <c r="C484" s="4885" t="s">
        <v>2874</v>
      </c>
      <c r="D484" s="4885" t="s">
        <v>2875</v>
      </c>
      <c r="E484" s="4885" t="s">
        <v>2876</v>
      </c>
      <c r="F484" s="4885" t="s">
        <v>2575</v>
      </c>
      <c r="G484" s="4885" t="s">
        <v>22</v>
      </c>
      <c r="H484" s="4885" t="s">
        <v>22</v>
      </c>
      <c r="I484" s="4885" t="s">
        <v>902</v>
      </c>
    </row>
    <row customHeight="1" ht="11.25">
      <c r="A485" s="4885" t="s">
        <v>2348</v>
      </c>
      <c r="B485" s="4885" t="s">
        <v>16</v>
      </c>
      <c r="C485" s="4885" t="s">
        <v>3146</v>
      </c>
      <c r="D485" s="4885" t="s">
        <v>3147</v>
      </c>
      <c r="E485" s="4885" t="s">
        <v>3148</v>
      </c>
      <c r="F485" s="4885" t="s">
        <v>3149</v>
      </c>
      <c r="G485" s="4885" t="s">
        <v>22</v>
      </c>
      <c r="H485" s="4885" t="s">
        <v>22</v>
      </c>
      <c r="I485" s="4885" t="s">
        <v>902</v>
      </c>
    </row>
    <row customHeight="1" ht="11.25">
      <c r="A486" s="4885" t="s">
        <v>2348</v>
      </c>
      <c r="B486" s="4885" t="s">
        <v>16</v>
      </c>
      <c r="C486" s="4885" t="s">
        <v>3177</v>
      </c>
      <c r="D486" s="4885" t="s">
        <v>3178</v>
      </c>
      <c r="E486" s="4885" t="s">
        <v>3179</v>
      </c>
      <c r="F486" s="4885" t="s">
        <v>2356</v>
      </c>
      <c r="G486" s="4885" t="s">
        <v>22</v>
      </c>
      <c r="H486" s="4885" t="s">
        <v>22</v>
      </c>
      <c r="I486" s="4885" t="s">
        <v>902</v>
      </c>
    </row>
    <row customHeight="1" ht="11.25">
      <c r="A487" s="4885" t="s">
        <v>2348</v>
      </c>
      <c r="B487" s="4885" t="s">
        <v>16</v>
      </c>
      <c r="C487" s="4885" t="s">
        <v>3150</v>
      </c>
      <c r="D487" s="4885" t="s">
        <v>3151</v>
      </c>
      <c r="E487" s="4885" t="s">
        <v>3152</v>
      </c>
      <c r="F487" s="4885" t="s">
        <v>2432</v>
      </c>
      <c r="G487" s="4885" t="s">
        <v>22</v>
      </c>
      <c r="H487" s="4885" t="s">
        <v>22</v>
      </c>
      <c r="I487" s="4885" t="s">
        <v>902</v>
      </c>
    </row>
    <row customHeight="1" ht="11.25">
      <c r="A488" s="4885" t="s">
        <v>2348</v>
      </c>
      <c r="B488" s="4885" t="s">
        <v>16</v>
      </c>
      <c r="C488" s="4885" t="s">
        <v>3153</v>
      </c>
      <c r="D488" s="4885" t="s">
        <v>3154</v>
      </c>
      <c r="E488" s="4885" t="s">
        <v>3155</v>
      </c>
      <c r="F488" s="4885" t="s">
        <v>2482</v>
      </c>
      <c r="G488" s="4885" t="s">
        <v>22</v>
      </c>
      <c r="H488" s="4885" t="s">
        <v>22</v>
      </c>
      <c r="I488" s="4885" t="s">
        <v>902</v>
      </c>
    </row>
    <row customHeight="1" ht="11.25">
      <c r="A489" s="4885" t="s">
        <v>2348</v>
      </c>
      <c r="B489" s="4885" t="s">
        <v>16</v>
      </c>
      <c r="C489" s="4885" t="s">
        <v>2890</v>
      </c>
      <c r="D489" s="4885" t="s">
        <v>2891</v>
      </c>
      <c r="E489" s="4885" t="s">
        <v>2892</v>
      </c>
      <c r="F489" s="4885" t="s">
        <v>2482</v>
      </c>
      <c r="G489" s="4885" t="s">
        <v>22</v>
      </c>
      <c r="H489" s="4885" t="s">
        <v>22</v>
      </c>
      <c r="I489" s="4885" t="s">
        <v>902</v>
      </c>
    </row>
    <row customHeight="1" ht="11.25">
      <c r="A490" s="4885" t="s">
        <v>2348</v>
      </c>
      <c r="B490" s="4885" t="s">
        <v>16</v>
      </c>
      <c r="C490" s="4885" t="s">
        <v>3180</v>
      </c>
      <c r="D490" s="4885" t="s">
        <v>3181</v>
      </c>
      <c r="E490" s="4885" t="s">
        <v>3182</v>
      </c>
      <c r="F490" s="4885" t="s">
        <v>3183</v>
      </c>
      <c r="G490" s="4885" t="s">
        <v>22</v>
      </c>
      <c r="H490" s="4885" t="s">
        <v>22</v>
      </c>
      <c r="I490" s="4885" t="s">
        <v>902</v>
      </c>
    </row>
    <row customHeight="1" ht="11.25">
      <c r="A491" s="4885" t="s">
        <v>2348</v>
      </c>
      <c r="B491" s="4885" t="s">
        <v>16</v>
      </c>
      <c r="C491" s="4885" t="s">
        <v>3184</v>
      </c>
      <c r="D491" s="4885" t="s">
        <v>3185</v>
      </c>
      <c r="E491" s="4885" t="s">
        <v>3186</v>
      </c>
      <c r="F491" s="4885" t="s">
        <v>2356</v>
      </c>
      <c r="G491" s="4885" t="s">
        <v>22</v>
      </c>
      <c r="H491" s="4885" t="s">
        <v>22</v>
      </c>
      <c r="I491" s="4885" t="s">
        <v>902</v>
      </c>
    </row>
    <row customHeight="1" ht="11.25">
      <c r="A492" s="4885" t="s">
        <v>2348</v>
      </c>
      <c r="B492" s="4885" t="s">
        <v>16</v>
      </c>
      <c r="C492" s="4885" t="s">
        <v>2925</v>
      </c>
      <c r="D492" s="4885" t="s">
        <v>2926</v>
      </c>
      <c r="E492" s="4885" t="s">
        <v>2927</v>
      </c>
      <c r="F492" s="4885" t="s">
        <v>2399</v>
      </c>
      <c r="G492" s="4885" t="s">
        <v>22</v>
      </c>
      <c r="H492" s="4885" t="s">
        <v>22</v>
      </c>
      <c r="I492" s="4885" t="s">
        <v>902</v>
      </c>
    </row>
    <row customHeight="1" ht="11.25">
      <c r="A493" s="4885" t="s">
        <v>2348</v>
      </c>
      <c r="B493" s="4885" t="s">
        <v>16</v>
      </c>
      <c r="C493" s="4885" t="s">
        <v>3162</v>
      </c>
      <c r="D493" s="4885" t="s">
        <v>3163</v>
      </c>
      <c r="E493" s="4885" t="s">
        <v>3164</v>
      </c>
      <c r="F493" s="4885" t="s">
        <v>2623</v>
      </c>
      <c r="G493" s="4885" t="s">
        <v>22</v>
      </c>
      <c r="H493" s="4885" t="s">
        <v>22</v>
      </c>
      <c r="I493" s="4885" t="s">
        <v>902</v>
      </c>
    </row>
    <row customHeight="1" ht="11.25">
      <c r="A494" s="4885" t="s">
        <v>2348</v>
      </c>
      <c r="B494" s="4885" t="s">
        <v>16</v>
      </c>
      <c r="C494" s="4885" t="s">
        <v>3165</v>
      </c>
      <c r="D494" s="4885" t="s">
        <v>3166</v>
      </c>
      <c r="E494" s="4885" t="s">
        <v>3167</v>
      </c>
      <c r="F494" s="4885" t="s">
        <v>2443</v>
      </c>
      <c r="G494" s="4885" t="s">
        <v>22</v>
      </c>
      <c r="H494" s="4885" t="s">
        <v>22</v>
      </c>
      <c r="I494" s="4885" t="s">
        <v>902</v>
      </c>
    </row>
    <row customHeight="1" ht="11.25">
      <c r="A495" s="4885" t="s">
        <v>2348</v>
      </c>
      <c r="B495" s="4885" t="s">
        <v>16</v>
      </c>
      <c r="C495" s="4885" t="s">
        <v>3168</v>
      </c>
      <c r="D495" s="4885" t="s">
        <v>3169</v>
      </c>
      <c r="E495" s="4885" t="s">
        <v>3170</v>
      </c>
      <c r="F495" s="4885" t="s">
        <v>2384</v>
      </c>
      <c r="G495" s="4885" t="s">
        <v>22</v>
      </c>
      <c r="H495" s="4885" t="s">
        <v>22</v>
      </c>
      <c r="I495" s="4885" t="s">
        <v>902</v>
      </c>
    </row>
    <row customHeight="1" ht="11.25">
      <c r="A496" s="4885" t="s">
        <v>2348</v>
      </c>
      <c r="B496" s="4885" t="s">
        <v>16</v>
      </c>
      <c r="C496" s="4885" t="s">
        <v>22</v>
      </c>
      <c r="D496" s="4885" t="s">
        <v>2949</v>
      </c>
      <c r="E496" s="4885" t="s">
        <v>2950</v>
      </c>
      <c r="F496" s="4885" t="s">
        <v>2356</v>
      </c>
      <c r="G496" s="4885" t="s">
        <v>22</v>
      </c>
      <c r="H496" s="4885" t="s">
        <v>22</v>
      </c>
      <c r="I496" s="4885" t="s">
        <v>902</v>
      </c>
    </row>
    <row customHeight="1" ht="11.25">
      <c r="A497" s="4885" t="s">
        <v>2348</v>
      </c>
      <c r="B497" s="4885" t="s">
        <v>16</v>
      </c>
      <c r="C497" s="4885" t="s">
        <v>2951</v>
      </c>
      <c r="D497" s="4885" t="s">
        <v>2952</v>
      </c>
      <c r="E497" s="4885" t="s">
        <v>2953</v>
      </c>
      <c r="F497" s="4885" t="s">
        <v>2954</v>
      </c>
      <c r="G497" s="4885" t="s">
        <v>22</v>
      </c>
      <c r="H497" s="4885" t="s">
        <v>22</v>
      </c>
      <c r="I497" s="4885" t="s">
        <v>902</v>
      </c>
    </row>
    <row customHeight="1" ht="11.25">
      <c r="A498" s="4885" t="s">
        <v>2348</v>
      </c>
      <c r="B498" s="4885" t="s">
        <v>16</v>
      </c>
      <c r="C498" s="4885" t="s">
        <v>2955</v>
      </c>
      <c r="D498" s="4885" t="s">
        <v>2956</v>
      </c>
      <c r="E498" s="4885" t="s">
        <v>2953</v>
      </c>
      <c r="F498" s="4885" t="s">
        <v>2957</v>
      </c>
      <c r="G498" s="4885" t="s">
        <v>2958</v>
      </c>
      <c r="H498" s="4885" t="s">
        <v>22</v>
      </c>
      <c r="I498" s="4885" t="s">
        <v>902</v>
      </c>
    </row>
    <row customHeight="1" ht="11.25">
      <c r="A499" s="4885" t="s">
        <v>2348</v>
      </c>
      <c r="B499" s="4885" t="s">
        <v>16</v>
      </c>
      <c r="C499" s="4885" t="s">
        <v>2959</v>
      </c>
      <c r="D499" s="4885" t="s">
        <v>2960</v>
      </c>
      <c r="E499" s="4885" t="s">
        <v>2961</v>
      </c>
      <c r="F499" s="4885" t="s">
        <v>2360</v>
      </c>
      <c r="G499" s="4885" t="s">
        <v>22</v>
      </c>
      <c r="H499" s="4885" t="s">
        <v>22</v>
      </c>
      <c r="I499" s="4885" t="s">
        <v>902</v>
      </c>
    </row>
    <row customHeight="1" ht="11.25">
      <c r="A500" s="4885" t="s">
        <v>2348</v>
      </c>
      <c r="B500" s="4885" t="s">
        <v>16</v>
      </c>
      <c r="C500" s="4885" t="s">
        <v>3187</v>
      </c>
      <c r="D500" s="4885" t="s">
        <v>3188</v>
      </c>
      <c r="E500" s="4885" t="s">
        <v>3189</v>
      </c>
      <c r="F500" s="4885" t="s">
        <v>570</v>
      </c>
      <c r="G500" s="4885" t="s">
        <v>22</v>
      </c>
      <c r="H500" s="4885" t="s">
        <v>22</v>
      </c>
      <c r="I500" s="4885" t="s">
        <v>1746</v>
      </c>
    </row>
    <row customHeight="1" ht="11.25">
      <c r="A501" s="4885" t="s">
        <v>2348</v>
      </c>
      <c r="B501" s="4885" t="s">
        <v>16</v>
      </c>
      <c r="C501" s="4885" t="s">
        <v>3190</v>
      </c>
      <c r="D501" s="4885" t="s">
        <v>3191</v>
      </c>
      <c r="E501" s="4885" t="s">
        <v>3192</v>
      </c>
      <c r="F501" s="4885" t="s">
        <v>570</v>
      </c>
      <c r="G501" s="4885" t="s">
        <v>22</v>
      </c>
      <c r="H501" s="4885" t="s">
        <v>22</v>
      </c>
      <c r="I501" s="4885" t="s">
        <v>1746</v>
      </c>
    </row>
    <row customHeight="1" ht="11.25">
      <c r="A502" s="4885" t="s">
        <v>2348</v>
      </c>
      <c r="B502" s="4885" t="s">
        <v>16</v>
      </c>
      <c r="C502" s="4885" t="s">
        <v>3193</v>
      </c>
      <c r="D502" s="4885" t="s">
        <v>3194</v>
      </c>
      <c r="E502" s="4885" t="s">
        <v>3195</v>
      </c>
      <c r="F502" s="4885" t="s">
        <v>2356</v>
      </c>
      <c r="G502" s="4885" t="s">
        <v>22</v>
      </c>
      <c r="H502" s="4885" t="s">
        <v>22</v>
      </c>
      <c r="I502" s="4885" t="s">
        <v>1746</v>
      </c>
    </row>
    <row customHeight="1" ht="11.25">
      <c r="A503" s="4885" t="s">
        <v>2348</v>
      </c>
      <c r="B503" s="4885" t="s">
        <v>16</v>
      </c>
      <c r="C503" s="4885" t="s">
        <v>3196</v>
      </c>
      <c r="D503" s="4885" t="s">
        <v>3197</v>
      </c>
      <c r="E503" s="4885" t="s">
        <v>3198</v>
      </c>
      <c r="F503" s="4885" t="s">
        <v>2360</v>
      </c>
      <c r="G503" s="4885" t="s">
        <v>22</v>
      </c>
      <c r="H503" s="4885" t="s">
        <v>22</v>
      </c>
      <c r="I503" s="4885" t="s">
        <v>1746</v>
      </c>
    </row>
    <row customHeight="1" ht="11.25">
      <c r="A504" s="4885" t="s">
        <v>2348</v>
      </c>
      <c r="B504" s="4885" t="s">
        <v>16</v>
      </c>
      <c r="C504" s="4885" t="s">
        <v>3199</v>
      </c>
      <c r="D504" s="4885" t="s">
        <v>3200</v>
      </c>
      <c r="E504" s="4885" t="s">
        <v>3201</v>
      </c>
      <c r="F504" s="4885" t="s">
        <v>2443</v>
      </c>
      <c r="G504" s="4885" t="s">
        <v>22</v>
      </c>
      <c r="H504" s="4885" t="s">
        <v>22</v>
      </c>
      <c r="I504" s="4885" t="s">
        <v>1746</v>
      </c>
    </row>
    <row customHeight="1" ht="11.25">
      <c r="A505" s="4885" t="s">
        <v>2348</v>
      </c>
      <c r="B505" s="4885" t="s">
        <v>16</v>
      </c>
      <c r="C505" s="4885" t="s">
        <v>3202</v>
      </c>
      <c r="D505" s="4885" t="s">
        <v>3203</v>
      </c>
      <c r="E505" s="4885" t="s">
        <v>3204</v>
      </c>
      <c r="F505" s="4885" t="s">
        <v>2432</v>
      </c>
      <c r="G505" s="4885" t="s">
        <v>22</v>
      </c>
      <c r="H505" s="4885" t="s">
        <v>22</v>
      </c>
      <c r="I505" s="4885" t="s">
        <v>1746</v>
      </c>
    </row>
    <row customHeight="1" ht="11.25">
      <c r="A506" s="4885" t="s">
        <v>2348</v>
      </c>
      <c r="B506" s="4885" t="s">
        <v>16</v>
      </c>
      <c r="C506" s="4885" t="s">
        <v>3205</v>
      </c>
      <c r="D506" s="4885" t="s">
        <v>3206</v>
      </c>
      <c r="E506" s="4885" t="s">
        <v>3207</v>
      </c>
      <c r="F506" s="4885" t="s">
        <v>2356</v>
      </c>
      <c r="G506" s="4885" t="s">
        <v>22</v>
      </c>
      <c r="H506" s="4885" t="s">
        <v>22</v>
      </c>
      <c r="I506" s="4885" t="s">
        <v>1746</v>
      </c>
    </row>
    <row customHeight="1" ht="11.25">
      <c r="A507" s="4885" t="s">
        <v>2348</v>
      </c>
      <c r="B507" s="4885" t="s">
        <v>16</v>
      </c>
      <c r="C507" s="4885" t="s">
        <v>3208</v>
      </c>
      <c r="D507" s="4885" t="s">
        <v>3209</v>
      </c>
      <c r="E507" s="4885" t="s">
        <v>3210</v>
      </c>
      <c r="F507" s="4885" t="s">
        <v>2443</v>
      </c>
      <c r="G507" s="4885" t="s">
        <v>22</v>
      </c>
      <c r="H507" s="4885" t="s">
        <v>22</v>
      </c>
      <c r="I507" s="4885" t="s">
        <v>1746</v>
      </c>
    </row>
    <row customHeight="1" ht="11.25">
      <c r="A508" s="4885" t="s">
        <v>2348</v>
      </c>
      <c r="B508" s="4885" t="s">
        <v>16</v>
      </c>
      <c r="C508" s="4885" t="s">
        <v>3211</v>
      </c>
      <c r="D508" s="4885" t="s">
        <v>3212</v>
      </c>
      <c r="E508" s="4885" t="s">
        <v>3213</v>
      </c>
      <c r="F508" s="4885" t="s">
        <v>2356</v>
      </c>
      <c r="G508" s="4885" t="s">
        <v>22</v>
      </c>
      <c r="H508" s="4885" t="s">
        <v>22</v>
      </c>
      <c r="I508" s="4885" t="s">
        <v>1746</v>
      </c>
    </row>
    <row customHeight="1" ht="11.25">
      <c r="A509" s="4885" t="s">
        <v>2348</v>
      </c>
      <c r="B509" s="4885" t="s">
        <v>16</v>
      </c>
      <c r="C509" s="4885" t="s">
        <v>3214</v>
      </c>
      <c r="D509" s="4885" t="s">
        <v>3215</v>
      </c>
      <c r="E509" s="4885" t="s">
        <v>3216</v>
      </c>
      <c r="F509" s="4885" t="s">
        <v>2356</v>
      </c>
      <c r="G509" s="4885" t="s">
        <v>22</v>
      </c>
      <c r="H509" s="4885" t="s">
        <v>22</v>
      </c>
      <c r="I509" s="4885" t="s">
        <v>1746</v>
      </c>
    </row>
    <row customHeight="1" ht="11.25">
      <c r="A510" s="4885" t="s">
        <v>2348</v>
      </c>
      <c r="B510" s="4885" t="s">
        <v>16</v>
      </c>
      <c r="C510" s="4885" t="s">
        <v>3217</v>
      </c>
      <c r="D510" s="4885" t="s">
        <v>3218</v>
      </c>
      <c r="E510" s="4885" t="s">
        <v>3219</v>
      </c>
      <c r="F510" s="4885" t="s">
        <v>2356</v>
      </c>
      <c r="G510" s="4885" t="s">
        <v>22</v>
      </c>
      <c r="H510" s="4885" t="s">
        <v>22</v>
      </c>
      <c r="I510" s="4885" t="s">
        <v>1746</v>
      </c>
    </row>
    <row customHeight="1" ht="11.25">
      <c r="A511" s="4885" t="s">
        <v>2348</v>
      </c>
      <c r="B511" s="4885" t="s">
        <v>16</v>
      </c>
      <c r="C511" s="4885" t="s">
        <v>3220</v>
      </c>
      <c r="D511" s="4885" t="s">
        <v>3221</v>
      </c>
      <c r="E511" s="4885" t="s">
        <v>3222</v>
      </c>
      <c r="F511" s="4885" t="s">
        <v>2450</v>
      </c>
      <c r="G511" s="4885" t="s">
        <v>22</v>
      </c>
      <c r="H511" s="4885" t="s">
        <v>22</v>
      </c>
      <c r="I511" s="4885" t="s">
        <v>1746</v>
      </c>
    </row>
    <row customHeight="1" ht="11.25">
      <c r="A512" s="4885" t="s">
        <v>2348</v>
      </c>
      <c r="B512" s="4885" t="s">
        <v>16</v>
      </c>
      <c r="C512" s="4885" t="s">
        <v>3223</v>
      </c>
      <c r="D512" s="4885" t="s">
        <v>3224</v>
      </c>
      <c r="E512" s="4885" t="s">
        <v>3225</v>
      </c>
      <c r="F512" s="4885" t="s">
        <v>2432</v>
      </c>
      <c r="G512" s="4885" t="s">
        <v>22</v>
      </c>
      <c r="H512" s="4885" t="s">
        <v>22</v>
      </c>
      <c r="I512" s="4885" t="s">
        <v>1746</v>
      </c>
    </row>
    <row customHeight="1" ht="11.25">
      <c r="A513" s="4885" t="s">
        <v>2348</v>
      </c>
      <c r="B513" s="4885" t="s">
        <v>16</v>
      </c>
      <c r="C513" s="4885" t="s">
        <v>3226</v>
      </c>
      <c r="D513" s="4885" t="s">
        <v>3227</v>
      </c>
      <c r="E513" s="4885" t="s">
        <v>3228</v>
      </c>
      <c r="F513" s="4885" t="s">
        <v>2450</v>
      </c>
      <c r="G513" s="4885" t="s">
        <v>22</v>
      </c>
      <c r="H513" s="4885" t="s">
        <v>22</v>
      </c>
      <c r="I513" s="4885" t="s">
        <v>1746</v>
      </c>
    </row>
    <row customHeight="1" ht="11.25">
      <c r="A514" s="4885" t="s">
        <v>2348</v>
      </c>
      <c r="B514" s="4885" t="s">
        <v>16</v>
      </c>
      <c r="C514" s="4885" t="s">
        <v>22</v>
      </c>
      <c r="D514" s="4885" t="s">
        <v>2949</v>
      </c>
      <c r="E514" s="4885" t="s">
        <v>2950</v>
      </c>
      <c r="F514" s="4885" t="s">
        <v>2356</v>
      </c>
      <c r="G514" s="4885" t="s">
        <v>22</v>
      </c>
      <c r="H514" s="4885" t="s">
        <v>22</v>
      </c>
      <c r="I514" s="4885" t="s">
        <v>1746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90967-38B6-4A74-16D6-C4A61C1FE96F}" mc:Ignorable="x14ac xr xr2 xr3">
  <sheetPr>
    <tabColor rgb="FFFFCC99"/>
  </sheetPr>
  <dimension ref="A1:G139"/>
  <sheetViews>
    <sheetView topLeftCell="A1" showGridLines="0" workbookViewId="0">
      <selection activeCell="A1" sqref="A1"/>
    </sheetView>
  </sheetViews>
  <sheetFormatPr customHeight="1" defaultRowHeight="11.25"/>
  <cols>
    <col min="1" max="1" style="20271" width="9.140625"/>
  </cols>
  <sheetData>
    <row customHeight="1" ht="11.25">
      <c r="A1" s="771" t="s">
        <v>3229</v>
      </c>
      <c r="B1" s="460" t="s">
        <v>3230</v>
      </c>
      <c r="C1" s="460" t="s">
        <v>3231</v>
      </c>
      <c r="D1" s="460" t="s">
        <v>3232</v>
      </c>
      <c r="E1" s="347" t="s">
        <v>3233</v>
      </c>
      <c r="F1" s="347" t="s">
        <v>3234</v>
      </c>
      <c r="G1" s="347" t="s">
        <v>3235</v>
      </c>
    </row>
    <row customHeight="1" ht="11.25">
      <c r="A2" s="771" t="s">
        <v>16</v>
      </c>
      <c r="B2" s="0" t="s">
        <v>3236</v>
      </c>
      <c r="C2" s="0" t="s">
        <v>3237</v>
      </c>
      <c r="D2" s="0" t="s">
        <v>3236</v>
      </c>
      <c r="E2" s="0" t="s">
        <v>3237</v>
      </c>
      <c r="F2" s="0" t="s">
        <v>3238</v>
      </c>
      <c r="G2" s="0" t="s">
        <v>106</v>
      </c>
    </row>
    <row customHeight="1" ht="11.25">
      <c r="A3" s="771" t="s">
        <v>16</v>
      </c>
      <c r="B3" s="0" t="s">
        <v>3239</v>
      </c>
      <c r="C3" s="0" t="s">
        <v>3240</v>
      </c>
      <c r="D3" s="0" t="s">
        <v>3239</v>
      </c>
      <c r="E3" s="0" t="s">
        <v>3240</v>
      </c>
      <c r="F3" s="0" t="s">
        <v>3238</v>
      </c>
      <c r="G3" s="0" t="s">
        <v>107</v>
      </c>
    </row>
    <row customHeight="1" ht="11.25">
      <c r="A4" s="771" t="s">
        <v>16</v>
      </c>
      <c r="B4" s="0" t="s">
        <v>3241</v>
      </c>
      <c r="C4" s="0" t="s">
        <v>3242</v>
      </c>
      <c r="D4" s="0" t="s">
        <v>3241</v>
      </c>
      <c r="E4" s="0" t="s">
        <v>3242</v>
      </c>
      <c r="F4" s="0" t="s">
        <v>3238</v>
      </c>
      <c r="G4" s="0" t="s">
        <v>90</v>
      </c>
    </row>
    <row customHeight="1" ht="11.25">
      <c r="A5" s="771" t="s">
        <v>16</v>
      </c>
      <c r="B5" s="0" t="s">
        <v>3241</v>
      </c>
      <c r="C5" s="0" t="s">
        <v>3242</v>
      </c>
      <c r="D5" s="0" t="s">
        <v>3243</v>
      </c>
      <c r="E5" s="0" t="s">
        <v>3244</v>
      </c>
      <c r="F5" s="0" t="s">
        <v>3245</v>
      </c>
      <c r="G5" s="0" t="s">
        <v>91</v>
      </c>
    </row>
    <row customHeight="1" ht="11.25">
      <c r="A6" s="771" t="s">
        <v>16</v>
      </c>
      <c r="B6" s="0" t="s">
        <v>3246</v>
      </c>
      <c r="C6" s="0" t="s">
        <v>3247</v>
      </c>
      <c r="D6" s="0" t="s">
        <v>3246</v>
      </c>
      <c r="E6" s="0" t="s">
        <v>3247</v>
      </c>
      <c r="F6" s="0" t="s">
        <v>3238</v>
      </c>
      <c r="G6" s="0" t="s">
        <v>108</v>
      </c>
    </row>
    <row customHeight="1" ht="11.25">
      <c r="A7" s="771" t="s">
        <v>16</v>
      </c>
      <c r="B7" s="0" t="s">
        <v>3248</v>
      </c>
      <c r="C7" s="0" t="s">
        <v>3249</v>
      </c>
      <c r="D7" s="0" t="s">
        <v>3248</v>
      </c>
      <c r="E7" s="0" t="s">
        <v>3249</v>
      </c>
      <c r="F7" s="0" t="s">
        <v>3250</v>
      </c>
      <c r="G7" s="0" t="s">
        <v>92</v>
      </c>
    </row>
    <row customHeight="1" ht="11.25">
      <c r="A8" s="771" t="s">
        <v>16</v>
      </c>
      <c r="B8" s="0" t="s">
        <v>1029</v>
      </c>
      <c r="C8" s="0" t="s">
        <v>1030</v>
      </c>
      <c r="D8" s="0" t="s">
        <v>1029</v>
      </c>
      <c r="E8" s="0" t="s">
        <v>1030</v>
      </c>
      <c r="F8" s="0" t="s">
        <v>3250</v>
      </c>
      <c r="G8" s="0" t="s">
        <v>93</v>
      </c>
    </row>
    <row customHeight="1" ht="11.25">
      <c r="A9" s="771" t="s">
        <v>16</v>
      </c>
      <c r="B9" s="0" t="s">
        <v>3251</v>
      </c>
      <c r="C9" s="0" t="s">
        <v>3252</v>
      </c>
      <c r="D9" s="0" t="s">
        <v>3251</v>
      </c>
      <c r="E9" s="0" t="s">
        <v>3252</v>
      </c>
      <c r="F9" s="0" t="s">
        <v>3250</v>
      </c>
      <c r="G9" s="0" t="s">
        <v>109</v>
      </c>
    </row>
    <row customHeight="1" ht="11.25">
      <c r="A10" s="771" t="s">
        <v>16</v>
      </c>
      <c r="B10" s="0" t="s">
        <v>3253</v>
      </c>
      <c r="C10" s="0" t="s">
        <v>3254</v>
      </c>
      <c r="D10" s="0" t="s">
        <v>3253</v>
      </c>
      <c r="E10" s="0" t="s">
        <v>3254</v>
      </c>
      <c r="F10" s="0" t="s">
        <v>3250</v>
      </c>
      <c r="G10" s="0" t="s">
        <v>145</v>
      </c>
    </row>
    <row customHeight="1" ht="11.25">
      <c r="A11" s="771" t="s">
        <v>16</v>
      </c>
      <c r="B11" s="0" t="s">
        <v>3255</v>
      </c>
      <c r="C11" s="0" t="s">
        <v>3256</v>
      </c>
      <c r="D11" s="0" t="s">
        <v>3255</v>
      </c>
      <c r="E11" s="0" t="s">
        <v>3256</v>
      </c>
      <c r="F11" s="0" t="s">
        <v>3250</v>
      </c>
      <c r="G11" s="0" t="s">
        <v>146</v>
      </c>
    </row>
    <row customHeight="1" ht="11.25">
      <c r="A12" s="771" t="s">
        <v>16</v>
      </c>
      <c r="B12" s="0" t="s">
        <v>3257</v>
      </c>
      <c r="C12" s="0" t="s">
        <v>3258</v>
      </c>
      <c r="D12" s="0" t="s">
        <v>3257</v>
      </c>
      <c r="E12" s="0" t="s">
        <v>3258</v>
      </c>
      <c r="F12" s="0" t="s">
        <v>3250</v>
      </c>
      <c r="G12" s="0" t="s">
        <v>147</v>
      </c>
    </row>
    <row customHeight="1" ht="11.25">
      <c r="A13" s="771" t="s">
        <v>16</v>
      </c>
      <c r="B13" s="0" t="s">
        <v>3259</v>
      </c>
      <c r="C13" s="0" t="s">
        <v>3260</v>
      </c>
      <c r="D13" s="0" t="s">
        <v>3259</v>
      </c>
      <c r="E13" s="0" t="s">
        <v>3260</v>
      </c>
      <c r="F13" s="0" t="s">
        <v>3250</v>
      </c>
      <c r="G13" s="0" t="s">
        <v>148</v>
      </c>
    </row>
    <row customHeight="1" ht="11.25">
      <c r="A14" s="771" t="s">
        <v>16</v>
      </c>
      <c r="B14" s="0" t="s">
        <v>3261</v>
      </c>
      <c r="C14" s="0" t="s">
        <v>3262</v>
      </c>
      <c r="D14" s="0" t="s">
        <v>3261</v>
      </c>
      <c r="E14" s="0" t="s">
        <v>3262</v>
      </c>
      <c r="F14" s="0" t="s">
        <v>3250</v>
      </c>
      <c r="G14" s="0" t="s">
        <v>149</v>
      </c>
    </row>
    <row customHeight="1" ht="11.25">
      <c r="A15" s="771" t="s">
        <v>16</v>
      </c>
      <c r="B15" s="0" t="s">
        <v>3263</v>
      </c>
      <c r="C15" s="0" t="s">
        <v>3264</v>
      </c>
      <c r="D15" s="0" t="s">
        <v>3263</v>
      </c>
      <c r="E15" s="0" t="s">
        <v>3264</v>
      </c>
      <c r="F15" s="0" t="s">
        <v>3238</v>
      </c>
      <c r="G15" s="0" t="s">
        <v>150</v>
      </c>
    </row>
    <row customHeight="1" ht="11.25">
      <c r="A16" s="771" t="s">
        <v>16</v>
      </c>
      <c r="B16" s="0" t="s">
        <v>3265</v>
      </c>
      <c r="C16" s="0" t="s">
        <v>3266</v>
      </c>
      <c r="D16" s="0" t="s">
        <v>3265</v>
      </c>
      <c r="E16" s="0" t="s">
        <v>3266</v>
      </c>
      <c r="F16" s="0" t="s">
        <v>3238</v>
      </c>
      <c r="G16" s="0" t="s">
        <v>1069</v>
      </c>
    </row>
    <row customHeight="1" ht="11.25">
      <c r="A17" s="771" t="s">
        <v>16</v>
      </c>
      <c r="B17" s="0" t="s">
        <v>3267</v>
      </c>
      <c r="C17" s="0" t="s">
        <v>3268</v>
      </c>
      <c r="D17" s="0" t="s">
        <v>3269</v>
      </c>
      <c r="E17" s="0" t="s">
        <v>3270</v>
      </c>
      <c r="F17" s="0" t="s">
        <v>3245</v>
      </c>
      <c r="G17" s="0" t="s">
        <v>1073</v>
      </c>
    </row>
    <row customHeight="1" ht="11.25">
      <c r="A18" s="771" t="s">
        <v>16</v>
      </c>
      <c r="B18" s="0" t="s">
        <v>3267</v>
      </c>
      <c r="C18" s="0" t="s">
        <v>3268</v>
      </c>
      <c r="D18" s="0" t="s">
        <v>3271</v>
      </c>
      <c r="E18" s="0" t="s">
        <v>3272</v>
      </c>
      <c r="F18" s="0" t="s">
        <v>3245</v>
      </c>
      <c r="G18" s="0" t="s">
        <v>1076</v>
      </c>
    </row>
    <row customHeight="1" ht="11.25">
      <c r="A19" s="771" t="s">
        <v>16</v>
      </c>
      <c r="B19" s="0" t="s">
        <v>3267</v>
      </c>
      <c r="C19" s="0" t="s">
        <v>3268</v>
      </c>
      <c r="D19" s="0" t="s">
        <v>3273</v>
      </c>
      <c r="E19" s="0" t="s">
        <v>3274</v>
      </c>
      <c r="F19" s="0" t="s">
        <v>3245</v>
      </c>
      <c r="G19" s="0" t="s">
        <v>1078</v>
      </c>
    </row>
    <row customHeight="1" ht="11.25">
      <c r="A20" s="771" t="s">
        <v>16</v>
      </c>
      <c r="B20" s="0" t="s">
        <v>3267</v>
      </c>
      <c r="C20" s="0" t="s">
        <v>3268</v>
      </c>
      <c r="D20" s="0" t="s">
        <v>3275</v>
      </c>
      <c r="E20" s="0" t="s">
        <v>3276</v>
      </c>
      <c r="F20" s="0" t="s">
        <v>3245</v>
      </c>
      <c r="G20" s="0" t="s">
        <v>1080</v>
      </c>
    </row>
    <row customHeight="1" ht="11.25">
      <c r="A21" s="771" t="s">
        <v>16</v>
      </c>
      <c r="B21" s="0" t="s">
        <v>3267</v>
      </c>
      <c r="C21" s="0" t="s">
        <v>3268</v>
      </c>
      <c r="D21" s="0" t="s">
        <v>3277</v>
      </c>
      <c r="E21" s="0" t="s">
        <v>3278</v>
      </c>
      <c r="F21" s="0" t="s">
        <v>3245</v>
      </c>
      <c r="G21" s="0" t="s">
        <v>1082</v>
      </c>
    </row>
    <row customHeight="1" ht="11.25">
      <c r="A22" s="771" t="s">
        <v>16</v>
      </c>
      <c r="B22" s="0" t="s">
        <v>3267</v>
      </c>
      <c r="C22" s="0" t="s">
        <v>3268</v>
      </c>
      <c r="D22" s="0" t="s">
        <v>3279</v>
      </c>
      <c r="E22" s="0" t="s">
        <v>3280</v>
      </c>
      <c r="F22" s="0" t="s">
        <v>3245</v>
      </c>
      <c r="G22" s="0" t="s">
        <v>1084</v>
      </c>
    </row>
    <row customHeight="1" ht="11.25">
      <c r="A23" s="771" t="s">
        <v>16</v>
      </c>
      <c r="B23" s="0" t="s">
        <v>3267</v>
      </c>
      <c r="C23" s="0" t="s">
        <v>3268</v>
      </c>
      <c r="D23" s="0" t="s">
        <v>3281</v>
      </c>
      <c r="E23" s="0" t="s">
        <v>3282</v>
      </c>
      <c r="F23" s="0" t="s">
        <v>3245</v>
      </c>
      <c r="G23" s="0" t="s">
        <v>1086</v>
      </c>
    </row>
    <row customHeight="1" ht="11.25">
      <c r="A24" s="771" t="s">
        <v>16</v>
      </c>
      <c r="B24" s="0" t="s">
        <v>3267</v>
      </c>
      <c r="C24" s="0" t="s">
        <v>3268</v>
      </c>
      <c r="D24" s="0" t="s">
        <v>3267</v>
      </c>
      <c r="E24" s="0" t="s">
        <v>3268</v>
      </c>
      <c r="F24" s="0" t="s">
        <v>3283</v>
      </c>
      <c r="G24" s="0" t="s">
        <v>1088</v>
      </c>
    </row>
    <row customHeight="1" ht="11.25">
      <c r="A25" s="771" t="s">
        <v>16</v>
      </c>
      <c r="B25" s="0" t="s">
        <v>3267</v>
      </c>
      <c r="C25" s="0" t="s">
        <v>3268</v>
      </c>
      <c r="D25" s="0" t="s">
        <v>3284</v>
      </c>
      <c r="E25" s="0" t="s">
        <v>3285</v>
      </c>
      <c r="F25" s="0" t="s">
        <v>3245</v>
      </c>
      <c r="G25" s="0" t="s">
        <v>1090</v>
      </c>
    </row>
    <row customHeight="1" ht="11.25">
      <c r="A26" s="771" t="s">
        <v>16</v>
      </c>
      <c r="B26" s="0" t="s">
        <v>3267</v>
      </c>
      <c r="C26" s="0" t="s">
        <v>3268</v>
      </c>
      <c r="D26" s="0" t="s">
        <v>3286</v>
      </c>
      <c r="E26" s="0" t="s">
        <v>3287</v>
      </c>
      <c r="F26" s="0" t="s">
        <v>3288</v>
      </c>
      <c r="G26" s="0" t="s">
        <v>1092</v>
      </c>
    </row>
    <row customHeight="1" ht="11.25">
      <c r="A27" s="771" t="s">
        <v>16</v>
      </c>
      <c r="B27" s="0" t="s">
        <v>3267</v>
      </c>
      <c r="C27" s="0" t="s">
        <v>3268</v>
      </c>
      <c r="D27" s="0" t="s">
        <v>3289</v>
      </c>
      <c r="E27" s="0" t="s">
        <v>3290</v>
      </c>
      <c r="F27" s="0" t="s">
        <v>3245</v>
      </c>
      <c r="G27" s="0" t="s">
        <v>1094</v>
      </c>
    </row>
    <row customHeight="1" ht="11.25">
      <c r="A28" s="771" t="s">
        <v>16</v>
      </c>
      <c r="B28" s="0" t="s">
        <v>3267</v>
      </c>
      <c r="C28" s="0" t="s">
        <v>3268</v>
      </c>
      <c r="D28" s="0" t="s">
        <v>3291</v>
      </c>
      <c r="E28" s="0" t="s">
        <v>3292</v>
      </c>
      <c r="F28" s="0" t="s">
        <v>3245</v>
      </c>
      <c r="G28" s="0" t="s">
        <v>1096</v>
      </c>
    </row>
    <row customHeight="1" ht="11.25">
      <c r="A29" s="771" t="s">
        <v>16</v>
      </c>
      <c r="B29" s="0" t="s">
        <v>3267</v>
      </c>
      <c r="C29" s="0" t="s">
        <v>3268</v>
      </c>
      <c r="D29" s="0" t="s">
        <v>3293</v>
      </c>
      <c r="E29" s="0" t="s">
        <v>3294</v>
      </c>
      <c r="F29" s="0" t="s">
        <v>3245</v>
      </c>
      <c r="G29" s="0" t="s">
        <v>1098</v>
      </c>
    </row>
    <row customHeight="1" ht="11.25">
      <c r="A30" s="771" t="s">
        <v>16</v>
      </c>
      <c r="B30" s="0" t="s">
        <v>3267</v>
      </c>
      <c r="C30" s="0" t="s">
        <v>3268</v>
      </c>
      <c r="D30" s="0" t="s">
        <v>3295</v>
      </c>
      <c r="E30" s="0" t="s">
        <v>3296</v>
      </c>
      <c r="F30" s="0" t="s">
        <v>3245</v>
      </c>
      <c r="G30" s="0" t="s">
        <v>1100</v>
      </c>
    </row>
    <row customHeight="1" ht="11.25">
      <c r="A31" s="771" t="s">
        <v>16</v>
      </c>
      <c r="B31" s="0" t="s">
        <v>3267</v>
      </c>
      <c r="C31" s="0" t="s">
        <v>3268</v>
      </c>
      <c r="D31" s="0" t="s">
        <v>3297</v>
      </c>
      <c r="E31" s="0" t="s">
        <v>3298</v>
      </c>
      <c r="F31" s="0" t="s">
        <v>3245</v>
      </c>
      <c r="G31" s="0" t="s">
        <v>1102</v>
      </c>
    </row>
    <row customHeight="1" ht="11.25">
      <c r="A32" s="771" t="s">
        <v>16</v>
      </c>
      <c r="B32" s="0" t="s">
        <v>3267</v>
      </c>
      <c r="C32" s="0" t="s">
        <v>3268</v>
      </c>
      <c r="D32" s="0" t="s">
        <v>3299</v>
      </c>
      <c r="E32" s="0" t="s">
        <v>3300</v>
      </c>
      <c r="F32" s="0" t="s">
        <v>3245</v>
      </c>
      <c r="G32" s="0" t="s">
        <v>1104</v>
      </c>
    </row>
    <row customHeight="1" ht="11.25">
      <c r="A33" s="771" t="s">
        <v>16</v>
      </c>
      <c r="B33" s="0" t="s">
        <v>3267</v>
      </c>
      <c r="C33" s="0" t="s">
        <v>3268</v>
      </c>
      <c r="D33" s="0" t="s">
        <v>3301</v>
      </c>
      <c r="E33" s="0" t="s">
        <v>3302</v>
      </c>
      <c r="F33" s="0" t="s">
        <v>3245</v>
      </c>
      <c r="G33" s="0" t="s">
        <v>1106</v>
      </c>
    </row>
    <row customHeight="1" ht="11.25">
      <c r="A34" s="771" t="s">
        <v>16</v>
      </c>
      <c r="B34" s="0" t="s">
        <v>3267</v>
      </c>
      <c r="C34" s="0" t="s">
        <v>3268</v>
      </c>
      <c r="D34" s="0" t="s">
        <v>3303</v>
      </c>
      <c r="E34" s="0" t="s">
        <v>3304</v>
      </c>
      <c r="F34" s="0" t="s">
        <v>3245</v>
      </c>
      <c r="G34" s="0" t="s">
        <v>1108</v>
      </c>
    </row>
    <row customHeight="1" ht="11.25">
      <c r="A35" s="771" t="s">
        <v>16</v>
      </c>
      <c r="B35" s="0" t="s">
        <v>3267</v>
      </c>
      <c r="C35" s="0" t="s">
        <v>3268</v>
      </c>
      <c r="D35" s="0" t="s">
        <v>3305</v>
      </c>
      <c r="E35" s="0" t="s">
        <v>3306</v>
      </c>
      <c r="F35" s="0" t="s">
        <v>3245</v>
      </c>
      <c r="G35" s="0" t="s">
        <v>1110</v>
      </c>
    </row>
    <row customHeight="1" ht="11.25">
      <c r="A36" s="771" t="s">
        <v>16</v>
      </c>
      <c r="B36" s="0" t="s">
        <v>3267</v>
      </c>
      <c r="C36" s="0" t="s">
        <v>3268</v>
      </c>
      <c r="D36" s="0" t="s">
        <v>3307</v>
      </c>
      <c r="E36" s="0" t="s">
        <v>3308</v>
      </c>
      <c r="F36" s="0" t="s">
        <v>3245</v>
      </c>
      <c r="G36" s="0" t="s">
        <v>1112</v>
      </c>
    </row>
    <row customHeight="1" ht="11.25">
      <c r="A37" s="771" t="s">
        <v>16</v>
      </c>
      <c r="B37" s="0" t="s">
        <v>3267</v>
      </c>
      <c r="C37" s="0" t="s">
        <v>3268</v>
      </c>
      <c r="D37" s="0" t="s">
        <v>3309</v>
      </c>
      <c r="E37" s="0" t="s">
        <v>3310</v>
      </c>
      <c r="F37" s="0" t="s">
        <v>3245</v>
      </c>
      <c r="G37" s="0" t="s">
        <v>1114</v>
      </c>
    </row>
    <row customHeight="1" ht="11.25">
      <c r="A38" s="771" t="s">
        <v>16</v>
      </c>
      <c r="B38" s="0" t="s">
        <v>3267</v>
      </c>
      <c r="C38" s="0" t="s">
        <v>3268</v>
      </c>
      <c r="D38" s="0" t="s">
        <v>3311</v>
      </c>
      <c r="E38" s="0" t="s">
        <v>3312</v>
      </c>
      <c r="F38" s="0" t="s">
        <v>3245</v>
      </c>
      <c r="G38" s="0" t="s">
        <v>1116</v>
      </c>
    </row>
    <row customHeight="1" ht="11.25">
      <c r="A39" s="771" t="s">
        <v>16</v>
      </c>
      <c r="B39" s="0" t="s">
        <v>3313</v>
      </c>
      <c r="C39" s="0" t="s">
        <v>3314</v>
      </c>
      <c r="D39" s="0" t="s">
        <v>3313</v>
      </c>
      <c r="E39" s="0" t="s">
        <v>3314</v>
      </c>
      <c r="F39" s="0" t="s">
        <v>3238</v>
      </c>
      <c r="G39" s="0" t="s">
        <v>1118</v>
      </c>
    </row>
    <row customHeight="1" ht="11.25">
      <c r="A40" s="771" t="s">
        <v>16</v>
      </c>
      <c r="B40" s="0" t="s">
        <v>3315</v>
      </c>
      <c r="C40" s="0" t="s">
        <v>3316</v>
      </c>
      <c r="D40" s="0" t="s">
        <v>3317</v>
      </c>
      <c r="E40" s="0" t="s">
        <v>3318</v>
      </c>
      <c r="F40" s="0" t="s">
        <v>3245</v>
      </c>
      <c r="G40" s="0" t="s">
        <v>1120</v>
      </c>
    </row>
    <row customHeight="1" ht="11.25">
      <c r="A41" s="771" t="s">
        <v>16</v>
      </c>
      <c r="B41" s="0" t="s">
        <v>3315</v>
      </c>
      <c r="C41" s="0" t="s">
        <v>3316</v>
      </c>
      <c r="D41" s="0" t="s">
        <v>3319</v>
      </c>
      <c r="E41" s="0" t="s">
        <v>3320</v>
      </c>
      <c r="F41" s="0" t="s">
        <v>3245</v>
      </c>
      <c r="G41" s="0" t="s">
        <v>1122</v>
      </c>
    </row>
    <row customHeight="1" ht="11.25">
      <c r="A42" s="771" t="s">
        <v>16</v>
      </c>
      <c r="B42" s="0" t="s">
        <v>3315</v>
      </c>
      <c r="C42" s="0" t="s">
        <v>3316</v>
      </c>
      <c r="D42" s="0" t="s">
        <v>3321</v>
      </c>
      <c r="E42" s="0" t="s">
        <v>3322</v>
      </c>
      <c r="F42" s="0" t="s">
        <v>3245</v>
      </c>
      <c r="G42" s="0" t="s">
        <v>1124</v>
      </c>
    </row>
    <row customHeight="1" ht="11.25">
      <c r="A43" s="771" t="s">
        <v>16</v>
      </c>
      <c r="B43" s="0" t="s">
        <v>3315</v>
      </c>
      <c r="C43" s="0" t="s">
        <v>3316</v>
      </c>
      <c r="D43" s="0" t="s">
        <v>3323</v>
      </c>
      <c r="E43" s="0" t="s">
        <v>3324</v>
      </c>
      <c r="F43" s="0" t="s">
        <v>3245</v>
      </c>
      <c r="G43" s="0" t="s">
        <v>1126</v>
      </c>
    </row>
    <row customHeight="1" ht="11.25">
      <c r="A44" s="771" t="s">
        <v>16</v>
      </c>
      <c r="B44" s="0" t="s">
        <v>3315</v>
      </c>
      <c r="C44" s="0" t="s">
        <v>3316</v>
      </c>
      <c r="D44" s="0" t="s">
        <v>3325</v>
      </c>
      <c r="E44" s="0" t="s">
        <v>3326</v>
      </c>
      <c r="F44" s="0" t="s">
        <v>3245</v>
      </c>
      <c r="G44" s="0" t="s">
        <v>1128</v>
      </c>
    </row>
    <row customHeight="1" ht="11.25">
      <c r="A45" s="771" t="s">
        <v>16</v>
      </c>
      <c r="B45" s="0" t="s">
        <v>3315</v>
      </c>
      <c r="C45" s="0" t="s">
        <v>3316</v>
      </c>
      <c r="D45" s="0" t="s">
        <v>3315</v>
      </c>
      <c r="E45" s="0" t="s">
        <v>3316</v>
      </c>
      <c r="F45" s="0" t="s">
        <v>3283</v>
      </c>
      <c r="G45" s="0" t="s">
        <v>1130</v>
      </c>
    </row>
    <row customHeight="1" ht="11.25">
      <c r="A46" s="771" t="s">
        <v>16</v>
      </c>
      <c r="B46" s="0" t="s">
        <v>3315</v>
      </c>
      <c r="C46" s="0" t="s">
        <v>3316</v>
      </c>
      <c r="D46" s="0" t="s">
        <v>3327</v>
      </c>
      <c r="E46" s="0" t="s">
        <v>3328</v>
      </c>
      <c r="F46" s="0" t="s">
        <v>3245</v>
      </c>
      <c r="G46" s="0" t="s">
        <v>1132</v>
      </c>
    </row>
    <row customHeight="1" ht="11.25">
      <c r="A47" s="771" t="s">
        <v>16</v>
      </c>
      <c r="B47" s="0" t="s">
        <v>3315</v>
      </c>
      <c r="C47" s="0" t="s">
        <v>3316</v>
      </c>
      <c r="D47" s="0" t="s">
        <v>3329</v>
      </c>
      <c r="E47" s="0" t="s">
        <v>3330</v>
      </c>
      <c r="F47" s="0" t="s">
        <v>3245</v>
      </c>
      <c r="G47" s="0" t="s">
        <v>1134</v>
      </c>
    </row>
    <row customHeight="1" ht="11.25">
      <c r="A48" s="771" t="s">
        <v>16</v>
      </c>
      <c r="B48" s="0" t="s">
        <v>3315</v>
      </c>
      <c r="C48" s="0" t="s">
        <v>3316</v>
      </c>
      <c r="D48" s="0" t="s">
        <v>3331</v>
      </c>
      <c r="E48" s="0" t="s">
        <v>3332</v>
      </c>
      <c r="F48" s="0" t="s">
        <v>3245</v>
      </c>
      <c r="G48" s="0" t="s">
        <v>1136</v>
      </c>
    </row>
    <row customHeight="1" ht="11.25">
      <c r="A49" s="771" t="s">
        <v>16</v>
      </c>
      <c r="B49" s="0" t="s">
        <v>3315</v>
      </c>
      <c r="C49" s="0" t="s">
        <v>3316</v>
      </c>
      <c r="D49" s="0" t="s">
        <v>3333</v>
      </c>
      <c r="E49" s="0" t="s">
        <v>3334</v>
      </c>
      <c r="F49" s="0" t="s">
        <v>3245</v>
      </c>
      <c r="G49" s="0" t="s">
        <v>1138</v>
      </c>
    </row>
    <row customHeight="1" ht="11.25">
      <c r="A50" s="771" t="s">
        <v>16</v>
      </c>
      <c r="B50" s="0" t="s">
        <v>3315</v>
      </c>
      <c r="C50" s="0" t="s">
        <v>3316</v>
      </c>
      <c r="D50" s="0" t="s">
        <v>3335</v>
      </c>
      <c r="E50" s="0" t="s">
        <v>3336</v>
      </c>
      <c r="F50" s="0" t="s">
        <v>3245</v>
      </c>
      <c r="G50" s="0" t="s">
        <v>1140</v>
      </c>
    </row>
    <row customHeight="1" ht="11.25">
      <c r="A51" s="771" t="s">
        <v>16</v>
      </c>
      <c r="B51" s="0" t="s">
        <v>3315</v>
      </c>
      <c r="C51" s="0" t="s">
        <v>3316</v>
      </c>
      <c r="D51" s="0" t="s">
        <v>3337</v>
      </c>
      <c r="E51" s="0" t="s">
        <v>3338</v>
      </c>
      <c r="F51" s="0" t="s">
        <v>3245</v>
      </c>
      <c r="G51" s="0" t="s">
        <v>1142</v>
      </c>
    </row>
    <row customHeight="1" ht="11.25">
      <c r="A52" s="771" t="s">
        <v>16</v>
      </c>
      <c r="B52" s="0" t="s">
        <v>3339</v>
      </c>
      <c r="C52" s="0" t="s">
        <v>3340</v>
      </c>
      <c r="D52" s="0" t="s">
        <v>3341</v>
      </c>
      <c r="E52" s="0" t="s">
        <v>3342</v>
      </c>
      <c r="F52" s="0" t="s">
        <v>3245</v>
      </c>
      <c r="G52" s="0" t="s">
        <v>1144</v>
      </c>
    </row>
    <row customHeight="1" ht="11.25">
      <c r="A53" s="771" t="s">
        <v>16</v>
      </c>
      <c r="B53" s="0" t="s">
        <v>3339</v>
      </c>
      <c r="C53" s="0" t="s">
        <v>3340</v>
      </c>
      <c r="D53" s="0" t="s">
        <v>3343</v>
      </c>
      <c r="E53" s="0" t="s">
        <v>3344</v>
      </c>
      <c r="F53" s="0" t="s">
        <v>3245</v>
      </c>
      <c r="G53" s="0" t="s">
        <v>1146</v>
      </c>
    </row>
    <row customHeight="1" ht="11.25">
      <c r="A54" s="771" t="s">
        <v>16</v>
      </c>
      <c r="B54" s="0" t="s">
        <v>3339</v>
      </c>
      <c r="C54" s="0" t="s">
        <v>3340</v>
      </c>
      <c r="D54" s="0" t="s">
        <v>3345</v>
      </c>
      <c r="E54" s="0" t="s">
        <v>3346</v>
      </c>
      <c r="F54" s="0" t="s">
        <v>3245</v>
      </c>
      <c r="G54" s="0" t="s">
        <v>1148</v>
      </c>
    </row>
    <row customHeight="1" ht="11.25">
      <c r="A55" s="771" t="s">
        <v>16</v>
      </c>
      <c r="B55" s="0" t="s">
        <v>3339</v>
      </c>
      <c r="C55" s="0" t="s">
        <v>3340</v>
      </c>
      <c r="D55" s="0" t="s">
        <v>3347</v>
      </c>
      <c r="E55" s="0" t="s">
        <v>3348</v>
      </c>
      <c r="F55" s="0" t="s">
        <v>3245</v>
      </c>
      <c r="G55" s="0" t="s">
        <v>1150</v>
      </c>
    </row>
    <row customHeight="1" ht="11.25">
      <c r="A56" s="771" t="s">
        <v>16</v>
      </c>
      <c r="B56" s="0" t="s">
        <v>3339</v>
      </c>
      <c r="C56" s="0" t="s">
        <v>3340</v>
      </c>
      <c r="D56" s="0" t="s">
        <v>3339</v>
      </c>
      <c r="E56" s="0" t="s">
        <v>3340</v>
      </c>
      <c r="F56" s="0" t="s">
        <v>3283</v>
      </c>
      <c r="G56" s="0" t="s">
        <v>1152</v>
      </c>
    </row>
    <row customHeight="1" ht="11.25">
      <c r="A57" s="771" t="s">
        <v>16</v>
      </c>
      <c r="B57" s="0" t="s">
        <v>3339</v>
      </c>
      <c r="C57" s="0" t="s">
        <v>3340</v>
      </c>
      <c r="D57" s="0" t="s">
        <v>3349</v>
      </c>
      <c r="E57" s="0" t="s">
        <v>3350</v>
      </c>
      <c r="F57" s="0" t="s">
        <v>3288</v>
      </c>
      <c r="G57" s="0" t="s">
        <v>1154</v>
      </c>
    </row>
    <row customHeight="1" ht="11.25">
      <c r="A58" s="771" t="s">
        <v>16</v>
      </c>
      <c r="B58" s="0" t="s">
        <v>3339</v>
      </c>
      <c r="C58" s="0" t="s">
        <v>3340</v>
      </c>
      <c r="D58" s="0" t="s">
        <v>3351</v>
      </c>
      <c r="E58" s="0" t="s">
        <v>3352</v>
      </c>
      <c r="F58" s="0" t="s">
        <v>3353</v>
      </c>
      <c r="G58" s="0" t="s">
        <v>1805</v>
      </c>
    </row>
    <row customHeight="1" ht="11.25">
      <c r="A59" s="771" t="s">
        <v>16</v>
      </c>
      <c r="B59" s="0" t="s">
        <v>3339</v>
      </c>
      <c r="C59" s="0" t="s">
        <v>3340</v>
      </c>
      <c r="D59" s="0" t="s">
        <v>3354</v>
      </c>
      <c r="E59" s="0" t="s">
        <v>3355</v>
      </c>
      <c r="F59" s="0" t="s">
        <v>3353</v>
      </c>
      <c r="G59" s="0" t="s">
        <v>1809</v>
      </c>
    </row>
    <row customHeight="1" ht="11.25">
      <c r="A60" s="771" t="s">
        <v>16</v>
      </c>
      <c r="B60" s="0" t="s">
        <v>3339</v>
      </c>
      <c r="C60" s="0" t="s">
        <v>3340</v>
      </c>
      <c r="D60" s="0" t="s">
        <v>3356</v>
      </c>
      <c r="E60" s="0" t="s">
        <v>3357</v>
      </c>
      <c r="F60" s="0" t="s">
        <v>3353</v>
      </c>
      <c r="G60" s="0" t="s">
        <v>1812</v>
      </c>
    </row>
    <row customHeight="1" ht="11.25">
      <c r="A61" s="771" t="s">
        <v>16</v>
      </c>
      <c r="B61" s="0" t="s">
        <v>3339</v>
      </c>
      <c r="C61" s="0" t="s">
        <v>3340</v>
      </c>
      <c r="D61" s="0" t="s">
        <v>3358</v>
      </c>
      <c r="E61" s="0" t="s">
        <v>3359</v>
      </c>
      <c r="F61" s="0" t="s">
        <v>3245</v>
      </c>
      <c r="G61" s="0" t="s">
        <v>3360</v>
      </c>
    </row>
    <row customHeight="1" ht="11.25">
      <c r="A62" s="771" t="s">
        <v>16</v>
      </c>
      <c r="B62" s="0" t="s">
        <v>3339</v>
      </c>
      <c r="C62" s="0" t="s">
        <v>3340</v>
      </c>
      <c r="D62" s="0" t="s">
        <v>3361</v>
      </c>
      <c r="E62" s="0" t="s">
        <v>3362</v>
      </c>
      <c r="F62" s="0" t="s">
        <v>3245</v>
      </c>
      <c r="G62" s="0" t="s">
        <v>3363</v>
      </c>
    </row>
    <row customHeight="1" ht="11.25">
      <c r="A63" s="771" t="s">
        <v>16</v>
      </c>
      <c r="B63" s="0" t="s">
        <v>3339</v>
      </c>
      <c r="C63" s="0" t="s">
        <v>3340</v>
      </c>
      <c r="D63" s="0" t="s">
        <v>3364</v>
      </c>
      <c r="E63" s="0" t="s">
        <v>3365</v>
      </c>
      <c r="F63" s="0" t="s">
        <v>3245</v>
      </c>
      <c r="G63" s="0" t="s">
        <v>3366</v>
      </c>
    </row>
    <row customHeight="1" ht="11.25">
      <c r="A64" s="771" t="s">
        <v>16</v>
      </c>
      <c r="B64" s="0" t="s">
        <v>3339</v>
      </c>
      <c r="C64" s="0" t="s">
        <v>3340</v>
      </c>
      <c r="D64" s="0" t="s">
        <v>3367</v>
      </c>
      <c r="E64" s="0" t="s">
        <v>3368</v>
      </c>
      <c r="F64" s="0" t="s">
        <v>3245</v>
      </c>
      <c r="G64" s="0" t="s">
        <v>3369</v>
      </c>
    </row>
    <row customHeight="1" ht="11.25">
      <c r="A65" s="771" t="s">
        <v>16</v>
      </c>
      <c r="B65" s="0" t="s">
        <v>3370</v>
      </c>
      <c r="C65" s="0" t="s">
        <v>3371</v>
      </c>
      <c r="D65" s="0" t="s">
        <v>3372</v>
      </c>
      <c r="E65" s="0" t="s">
        <v>3373</v>
      </c>
      <c r="F65" s="0" t="s">
        <v>3245</v>
      </c>
      <c r="G65" s="0" t="s">
        <v>3374</v>
      </c>
    </row>
    <row customHeight="1" ht="11.25">
      <c r="A66" s="771" t="s">
        <v>16</v>
      </c>
      <c r="B66" s="0" t="s">
        <v>3370</v>
      </c>
      <c r="C66" s="0" t="s">
        <v>3371</v>
      </c>
      <c r="D66" s="0" t="s">
        <v>3375</v>
      </c>
      <c r="E66" s="0" t="s">
        <v>3376</v>
      </c>
      <c r="F66" s="0" t="s">
        <v>3245</v>
      </c>
      <c r="G66" s="0" t="s">
        <v>3377</v>
      </c>
    </row>
    <row customHeight="1" ht="11.25">
      <c r="A67" s="771" t="s">
        <v>16</v>
      </c>
      <c r="B67" s="0" t="s">
        <v>3370</v>
      </c>
      <c r="C67" s="0" t="s">
        <v>3371</v>
      </c>
      <c r="D67" s="0" t="s">
        <v>3378</v>
      </c>
      <c r="E67" s="0" t="s">
        <v>3379</v>
      </c>
      <c r="F67" s="0" t="s">
        <v>3245</v>
      </c>
      <c r="G67" s="0" t="s">
        <v>2122</v>
      </c>
    </row>
    <row customHeight="1" ht="11.25">
      <c r="A68" s="771" t="s">
        <v>16</v>
      </c>
      <c r="B68" s="0" t="s">
        <v>3370</v>
      </c>
      <c r="C68" s="0" t="s">
        <v>3371</v>
      </c>
      <c r="D68" s="0" t="s">
        <v>3370</v>
      </c>
      <c r="E68" s="0" t="s">
        <v>3371</v>
      </c>
      <c r="F68" s="0" t="s">
        <v>3283</v>
      </c>
      <c r="G68" s="0" t="s">
        <v>3380</v>
      </c>
    </row>
    <row customHeight="1" ht="11.25">
      <c r="A69" s="771" t="s">
        <v>16</v>
      </c>
      <c r="B69" s="0" t="s">
        <v>3370</v>
      </c>
      <c r="C69" s="0" t="s">
        <v>3371</v>
      </c>
      <c r="D69" s="0" t="s">
        <v>3381</v>
      </c>
      <c r="E69" s="0" t="s">
        <v>3382</v>
      </c>
      <c r="F69" s="0" t="s">
        <v>3245</v>
      </c>
      <c r="G69" s="0" t="s">
        <v>2325</v>
      </c>
    </row>
    <row customHeight="1" ht="11.25">
      <c r="A70" s="771" t="s">
        <v>16</v>
      </c>
      <c r="B70" s="0" t="s">
        <v>3370</v>
      </c>
      <c r="C70" s="0" t="s">
        <v>3371</v>
      </c>
      <c r="D70" s="0" t="s">
        <v>3383</v>
      </c>
      <c r="E70" s="0" t="s">
        <v>3384</v>
      </c>
      <c r="F70" s="0" t="s">
        <v>3245</v>
      </c>
      <c r="G70" s="0" t="s">
        <v>3385</v>
      </c>
    </row>
    <row customHeight="1" ht="11.25">
      <c r="A71" s="771" t="s">
        <v>16</v>
      </c>
      <c r="B71" s="0" t="s">
        <v>3370</v>
      </c>
      <c r="C71" s="0" t="s">
        <v>3371</v>
      </c>
      <c r="D71" s="0" t="s">
        <v>3386</v>
      </c>
      <c r="E71" s="0" t="s">
        <v>3387</v>
      </c>
      <c r="F71" s="0" t="s">
        <v>3288</v>
      </c>
      <c r="G71" s="0" t="s">
        <v>3388</v>
      </c>
    </row>
    <row customHeight="1" ht="11.25">
      <c r="A72" s="771" t="s">
        <v>16</v>
      </c>
      <c r="B72" s="0" t="s">
        <v>3370</v>
      </c>
      <c r="C72" s="0" t="s">
        <v>3371</v>
      </c>
      <c r="D72" s="0" t="s">
        <v>3389</v>
      </c>
      <c r="E72" s="0" t="s">
        <v>3390</v>
      </c>
      <c r="F72" s="0" t="s">
        <v>3245</v>
      </c>
      <c r="G72" s="0" t="s">
        <v>3391</v>
      </c>
    </row>
    <row customHeight="1" ht="11.25">
      <c r="A73" s="771" t="s">
        <v>16</v>
      </c>
      <c r="B73" s="0" t="s">
        <v>3370</v>
      </c>
      <c r="C73" s="0" t="s">
        <v>3371</v>
      </c>
      <c r="D73" s="0" t="s">
        <v>3392</v>
      </c>
      <c r="E73" s="0" t="s">
        <v>3393</v>
      </c>
      <c r="F73" s="0" t="s">
        <v>3245</v>
      </c>
      <c r="G73" s="0" t="s">
        <v>3394</v>
      </c>
    </row>
    <row customHeight="1" ht="11.25">
      <c r="A74" s="771" t="s">
        <v>16</v>
      </c>
      <c r="B74" s="0" t="s">
        <v>3370</v>
      </c>
      <c r="C74" s="0" t="s">
        <v>3371</v>
      </c>
      <c r="D74" s="0" t="s">
        <v>3395</v>
      </c>
      <c r="E74" s="0" t="s">
        <v>3396</v>
      </c>
      <c r="F74" s="0" t="s">
        <v>3245</v>
      </c>
      <c r="G74" s="0" t="s">
        <v>3397</v>
      </c>
    </row>
    <row customHeight="1" ht="11.25">
      <c r="A75" s="771" t="s">
        <v>16</v>
      </c>
      <c r="B75" s="0" t="s">
        <v>3370</v>
      </c>
      <c r="C75" s="0" t="s">
        <v>3371</v>
      </c>
      <c r="D75" s="0" t="s">
        <v>3398</v>
      </c>
      <c r="E75" s="0" t="s">
        <v>3399</v>
      </c>
      <c r="F75" s="0" t="s">
        <v>3245</v>
      </c>
      <c r="G75" s="0" t="s">
        <v>3400</v>
      </c>
    </row>
    <row customHeight="1" ht="11.25">
      <c r="A76" s="771" t="s">
        <v>16</v>
      </c>
      <c r="B76" s="0" t="s">
        <v>3370</v>
      </c>
      <c r="C76" s="0" t="s">
        <v>3371</v>
      </c>
      <c r="D76" s="0" t="s">
        <v>3401</v>
      </c>
      <c r="E76" s="0" t="s">
        <v>3402</v>
      </c>
      <c r="F76" s="0" t="s">
        <v>3245</v>
      </c>
      <c r="G76" s="0" t="s">
        <v>3403</v>
      </c>
    </row>
    <row customHeight="1" ht="11.25">
      <c r="A77" s="771" t="s">
        <v>16</v>
      </c>
      <c r="B77" s="0" t="s">
        <v>3370</v>
      </c>
      <c r="C77" s="0" t="s">
        <v>3371</v>
      </c>
      <c r="D77" s="0" t="s">
        <v>3404</v>
      </c>
      <c r="E77" s="0" t="s">
        <v>3405</v>
      </c>
      <c r="F77" s="0" t="s">
        <v>3245</v>
      </c>
      <c r="G77" s="0" t="s">
        <v>3406</v>
      </c>
    </row>
    <row customHeight="1" ht="11.25">
      <c r="A78" s="771" t="s">
        <v>16</v>
      </c>
      <c r="B78" s="0" t="s">
        <v>3370</v>
      </c>
      <c r="C78" s="0" t="s">
        <v>3371</v>
      </c>
      <c r="D78" s="0" t="s">
        <v>3407</v>
      </c>
      <c r="E78" s="0" t="s">
        <v>3408</v>
      </c>
      <c r="F78" s="0" t="s">
        <v>3245</v>
      </c>
      <c r="G78" s="0" t="s">
        <v>3409</v>
      </c>
    </row>
    <row customHeight="1" ht="11.25">
      <c r="A79" s="771" t="s">
        <v>16</v>
      </c>
      <c r="B79" s="0" t="s">
        <v>3410</v>
      </c>
      <c r="C79" s="0" t="s">
        <v>3411</v>
      </c>
      <c r="D79" s="0" t="s">
        <v>3412</v>
      </c>
      <c r="E79" s="0" t="s">
        <v>3413</v>
      </c>
      <c r="F79" s="0" t="s">
        <v>3245</v>
      </c>
      <c r="G79" s="0" t="s">
        <v>3414</v>
      </c>
    </row>
    <row customHeight="1" ht="11.25">
      <c r="A80" s="771" t="s">
        <v>16</v>
      </c>
      <c r="B80" s="0" t="s">
        <v>3410</v>
      </c>
      <c r="C80" s="0" t="s">
        <v>3411</v>
      </c>
      <c r="D80" s="0" t="s">
        <v>3415</v>
      </c>
      <c r="E80" s="0" t="s">
        <v>3416</v>
      </c>
      <c r="F80" s="0" t="s">
        <v>3245</v>
      </c>
      <c r="G80" s="0" t="s">
        <v>3417</v>
      </c>
    </row>
    <row customHeight="1" ht="11.25">
      <c r="A81" s="771" t="s">
        <v>16</v>
      </c>
      <c r="B81" s="0" t="s">
        <v>3410</v>
      </c>
      <c r="C81" s="0" t="s">
        <v>3411</v>
      </c>
      <c r="D81" s="0" t="s">
        <v>3418</v>
      </c>
      <c r="E81" s="0" t="s">
        <v>3419</v>
      </c>
      <c r="F81" s="0" t="s">
        <v>3245</v>
      </c>
      <c r="G81" s="0" t="s">
        <v>3420</v>
      </c>
    </row>
    <row customHeight="1" ht="11.25">
      <c r="A82" s="771" t="s">
        <v>16</v>
      </c>
      <c r="B82" s="0" t="s">
        <v>3410</v>
      </c>
      <c r="C82" s="0" t="s">
        <v>3411</v>
      </c>
      <c r="D82" s="0" t="s">
        <v>3421</v>
      </c>
      <c r="E82" s="0" t="s">
        <v>3422</v>
      </c>
      <c r="F82" s="0" t="s">
        <v>3245</v>
      </c>
      <c r="G82" s="0" t="s">
        <v>3423</v>
      </c>
    </row>
    <row customHeight="1" ht="11.25">
      <c r="A83" s="771" t="s">
        <v>16</v>
      </c>
      <c r="B83" s="0" t="s">
        <v>3410</v>
      </c>
      <c r="C83" s="0" t="s">
        <v>3411</v>
      </c>
      <c r="D83" s="0" t="s">
        <v>3424</v>
      </c>
      <c r="E83" s="0" t="s">
        <v>3425</v>
      </c>
      <c r="F83" s="0" t="s">
        <v>3245</v>
      </c>
      <c r="G83" s="0" t="s">
        <v>3426</v>
      </c>
    </row>
    <row customHeight="1" ht="11.25">
      <c r="A84" s="771" t="s">
        <v>16</v>
      </c>
      <c r="B84" s="0" t="s">
        <v>3410</v>
      </c>
      <c r="C84" s="0" t="s">
        <v>3411</v>
      </c>
      <c r="D84" s="0" t="s">
        <v>3427</v>
      </c>
      <c r="E84" s="0" t="s">
        <v>3428</v>
      </c>
      <c r="F84" s="0" t="s">
        <v>3245</v>
      </c>
      <c r="G84" s="0" t="s">
        <v>3429</v>
      </c>
    </row>
    <row customHeight="1" ht="11.25">
      <c r="A85" s="771" t="s">
        <v>16</v>
      </c>
      <c r="B85" s="0" t="s">
        <v>3410</v>
      </c>
      <c r="C85" s="0" t="s">
        <v>3411</v>
      </c>
      <c r="D85" s="0" t="s">
        <v>3430</v>
      </c>
      <c r="E85" s="0" t="s">
        <v>3431</v>
      </c>
      <c r="F85" s="0" t="s">
        <v>3245</v>
      </c>
      <c r="G85" s="0" t="s">
        <v>3432</v>
      </c>
    </row>
    <row customHeight="1" ht="11.25">
      <c r="A86" s="771" t="s">
        <v>16</v>
      </c>
      <c r="B86" s="0" t="s">
        <v>3410</v>
      </c>
      <c r="C86" s="0" t="s">
        <v>3411</v>
      </c>
      <c r="D86" s="0" t="s">
        <v>3410</v>
      </c>
      <c r="E86" s="0" t="s">
        <v>3411</v>
      </c>
      <c r="F86" s="0" t="s">
        <v>3283</v>
      </c>
      <c r="G86" s="0" t="s">
        <v>3433</v>
      </c>
    </row>
    <row customHeight="1" ht="11.25">
      <c r="A87" s="771" t="s">
        <v>16</v>
      </c>
      <c r="B87" s="0" t="s">
        <v>3410</v>
      </c>
      <c r="C87" s="0" t="s">
        <v>3411</v>
      </c>
      <c r="D87" s="0" t="s">
        <v>3434</v>
      </c>
      <c r="E87" s="0" t="s">
        <v>3435</v>
      </c>
      <c r="F87" s="0" t="s">
        <v>3245</v>
      </c>
      <c r="G87" s="0" t="s">
        <v>3436</v>
      </c>
    </row>
    <row customHeight="1" ht="11.25">
      <c r="A88" s="771" t="s">
        <v>16</v>
      </c>
      <c r="B88" s="0" t="s">
        <v>3410</v>
      </c>
      <c r="C88" s="0" t="s">
        <v>3411</v>
      </c>
      <c r="D88" s="0" t="s">
        <v>3437</v>
      </c>
      <c r="E88" s="0" t="s">
        <v>3438</v>
      </c>
      <c r="F88" s="0" t="s">
        <v>3245</v>
      </c>
      <c r="G88" s="0" t="s">
        <v>3439</v>
      </c>
    </row>
    <row customHeight="1" ht="11.25">
      <c r="A89" s="771" t="s">
        <v>16</v>
      </c>
      <c r="B89" s="0" t="s">
        <v>3410</v>
      </c>
      <c r="C89" s="0" t="s">
        <v>3411</v>
      </c>
      <c r="D89" s="0" t="s">
        <v>3440</v>
      </c>
      <c r="E89" s="0" t="s">
        <v>3441</v>
      </c>
      <c r="F89" s="0" t="s">
        <v>3245</v>
      </c>
      <c r="G89" s="0" t="s">
        <v>3442</v>
      </c>
    </row>
    <row customHeight="1" ht="11.25">
      <c r="A90" s="771" t="s">
        <v>16</v>
      </c>
      <c r="B90" s="0" t="s">
        <v>3410</v>
      </c>
      <c r="C90" s="0" t="s">
        <v>3411</v>
      </c>
      <c r="D90" s="0" t="s">
        <v>3443</v>
      </c>
      <c r="E90" s="0" t="s">
        <v>3444</v>
      </c>
      <c r="F90" s="0" t="s">
        <v>3245</v>
      </c>
      <c r="G90" s="0" t="s">
        <v>3445</v>
      </c>
    </row>
    <row customHeight="1" ht="11.25">
      <c r="A91" s="771" t="s">
        <v>16</v>
      </c>
      <c r="B91" s="0" t="s">
        <v>3446</v>
      </c>
      <c r="C91" s="0" t="s">
        <v>3447</v>
      </c>
      <c r="D91" s="0" t="s">
        <v>3448</v>
      </c>
      <c r="E91" s="0" t="s">
        <v>3449</v>
      </c>
      <c r="F91" s="0" t="s">
        <v>3245</v>
      </c>
      <c r="G91" s="0" t="s">
        <v>3450</v>
      </c>
    </row>
    <row customHeight="1" ht="11.25">
      <c r="A92" s="771" t="s">
        <v>16</v>
      </c>
      <c r="B92" s="0" t="s">
        <v>3446</v>
      </c>
      <c r="C92" s="0" t="s">
        <v>3447</v>
      </c>
      <c r="D92" s="0" t="s">
        <v>3451</v>
      </c>
      <c r="E92" s="0" t="s">
        <v>3452</v>
      </c>
      <c r="F92" s="0" t="s">
        <v>3245</v>
      </c>
      <c r="G92" s="0" t="s">
        <v>3453</v>
      </c>
    </row>
    <row customHeight="1" ht="11.25">
      <c r="A93" s="771" t="s">
        <v>16</v>
      </c>
      <c r="B93" s="0" t="s">
        <v>3446</v>
      </c>
      <c r="C93" s="0" t="s">
        <v>3447</v>
      </c>
      <c r="D93" s="0" t="s">
        <v>3454</v>
      </c>
      <c r="E93" s="0" t="s">
        <v>3455</v>
      </c>
      <c r="F93" s="0" t="s">
        <v>3245</v>
      </c>
      <c r="G93" s="0" t="s">
        <v>3456</v>
      </c>
    </row>
    <row customHeight="1" ht="11.25">
      <c r="A94" s="771" t="s">
        <v>16</v>
      </c>
      <c r="B94" s="0" t="s">
        <v>3446</v>
      </c>
      <c r="C94" s="0" t="s">
        <v>3447</v>
      </c>
      <c r="D94" s="0" t="s">
        <v>3457</v>
      </c>
      <c r="E94" s="0" t="s">
        <v>3458</v>
      </c>
      <c r="F94" s="0" t="s">
        <v>3245</v>
      </c>
      <c r="G94" s="0" t="s">
        <v>3459</v>
      </c>
    </row>
    <row customHeight="1" ht="11.25">
      <c r="A95" s="771" t="s">
        <v>16</v>
      </c>
      <c r="B95" s="0" t="s">
        <v>3446</v>
      </c>
      <c r="C95" s="0" t="s">
        <v>3447</v>
      </c>
      <c r="D95" s="0" t="s">
        <v>3460</v>
      </c>
      <c r="E95" s="0" t="s">
        <v>3461</v>
      </c>
      <c r="F95" s="0" t="s">
        <v>3245</v>
      </c>
      <c r="G95" s="0" t="s">
        <v>3462</v>
      </c>
    </row>
    <row customHeight="1" ht="11.25">
      <c r="A96" s="771" t="s">
        <v>16</v>
      </c>
      <c r="B96" s="0" t="s">
        <v>3446</v>
      </c>
      <c r="C96" s="0" t="s">
        <v>3447</v>
      </c>
      <c r="D96" s="0" t="s">
        <v>3463</v>
      </c>
      <c r="E96" s="0" t="s">
        <v>3464</v>
      </c>
      <c r="F96" s="0" t="s">
        <v>3245</v>
      </c>
      <c r="G96" s="0" t="s">
        <v>3465</v>
      </c>
    </row>
    <row customHeight="1" ht="11.25">
      <c r="A97" s="771" t="s">
        <v>16</v>
      </c>
      <c r="B97" s="0" t="s">
        <v>3446</v>
      </c>
      <c r="C97" s="0" t="s">
        <v>3447</v>
      </c>
      <c r="D97" s="0" t="s">
        <v>3466</v>
      </c>
      <c r="E97" s="0" t="s">
        <v>3467</v>
      </c>
      <c r="F97" s="0" t="s">
        <v>3245</v>
      </c>
      <c r="G97" s="0" t="s">
        <v>3468</v>
      </c>
    </row>
    <row customHeight="1" ht="11.25">
      <c r="A98" s="771" t="s">
        <v>16</v>
      </c>
      <c r="B98" s="0" t="s">
        <v>3446</v>
      </c>
      <c r="C98" s="0" t="s">
        <v>3447</v>
      </c>
      <c r="D98" s="0" t="s">
        <v>3469</v>
      </c>
      <c r="E98" s="0" t="s">
        <v>3470</v>
      </c>
      <c r="F98" s="0" t="s">
        <v>3245</v>
      </c>
      <c r="G98" s="0" t="s">
        <v>3471</v>
      </c>
    </row>
    <row customHeight="1" ht="11.25">
      <c r="A99" s="771" t="s">
        <v>16</v>
      </c>
      <c r="B99" s="0" t="s">
        <v>3446</v>
      </c>
      <c r="C99" s="0" t="s">
        <v>3447</v>
      </c>
      <c r="D99" s="0" t="s">
        <v>3472</v>
      </c>
      <c r="E99" s="0" t="s">
        <v>3473</v>
      </c>
      <c r="F99" s="0" t="s">
        <v>3245</v>
      </c>
      <c r="G99" s="0" t="s">
        <v>3474</v>
      </c>
    </row>
    <row customHeight="1" ht="11.25">
      <c r="A100" s="771" t="s">
        <v>16</v>
      </c>
      <c r="B100" s="0" t="s">
        <v>3446</v>
      </c>
      <c r="C100" s="0" t="s">
        <v>3447</v>
      </c>
      <c r="D100" s="0" t="s">
        <v>3446</v>
      </c>
      <c r="E100" s="0" t="s">
        <v>3447</v>
      </c>
      <c r="F100" s="0" t="s">
        <v>3283</v>
      </c>
      <c r="G100" s="0" t="s">
        <v>3475</v>
      </c>
    </row>
    <row customHeight="1" ht="11.25">
      <c r="A101" s="771" t="s">
        <v>16</v>
      </c>
      <c r="B101" s="0" t="s">
        <v>3446</v>
      </c>
      <c r="C101" s="0" t="s">
        <v>3447</v>
      </c>
      <c r="D101" s="0" t="s">
        <v>3476</v>
      </c>
      <c r="E101" s="0" t="s">
        <v>3477</v>
      </c>
      <c r="F101" s="0" t="s">
        <v>3245</v>
      </c>
      <c r="G101" s="0" t="s">
        <v>3478</v>
      </c>
    </row>
    <row customHeight="1" ht="11.25">
      <c r="A102" s="771" t="s">
        <v>16</v>
      </c>
      <c r="B102" s="0" t="s">
        <v>3446</v>
      </c>
      <c r="C102" s="0" t="s">
        <v>3447</v>
      </c>
      <c r="D102" s="0" t="s">
        <v>3479</v>
      </c>
      <c r="E102" s="0" t="s">
        <v>3480</v>
      </c>
      <c r="F102" s="0" t="s">
        <v>3245</v>
      </c>
      <c r="G102" s="0" t="s">
        <v>3481</v>
      </c>
    </row>
    <row customHeight="1" ht="11.25">
      <c r="A103" s="771" t="s">
        <v>16</v>
      </c>
      <c r="B103" s="0" t="s">
        <v>3446</v>
      </c>
      <c r="C103" s="0" t="s">
        <v>3447</v>
      </c>
      <c r="D103" s="0" t="s">
        <v>3482</v>
      </c>
      <c r="E103" s="0" t="s">
        <v>3483</v>
      </c>
      <c r="F103" s="0" t="s">
        <v>3245</v>
      </c>
      <c r="G103" s="0" t="s">
        <v>3484</v>
      </c>
    </row>
    <row customHeight="1" ht="11.25">
      <c r="A104" s="771" t="s">
        <v>16</v>
      </c>
      <c r="B104" s="0" t="s">
        <v>3446</v>
      </c>
      <c r="C104" s="0" t="s">
        <v>3447</v>
      </c>
      <c r="D104" s="0" t="s">
        <v>3485</v>
      </c>
      <c r="E104" s="0" t="s">
        <v>3486</v>
      </c>
      <c r="F104" s="0" t="s">
        <v>3245</v>
      </c>
      <c r="G104" s="0" t="s">
        <v>3487</v>
      </c>
    </row>
    <row customHeight="1" ht="11.25">
      <c r="A105" s="771" t="s">
        <v>16</v>
      </c>
      <c r="B105" s="0" t="s">
        <v>1054</v>
      </c>
      <c r="C105" s="0" t="s">
        <v>1055</v>
      </c>
      <c r="D105" s="0" t="s">
        <v>1054</v>
      </c>
      <c r="E105" s="0" t="s">
        <v>1055</v>
      </c>
      <c r="F105" s="0" t="s">
        <v>3250</v>
      </c>
      <c r="G105" s="0" t="s">
        <v>3488</v>
      </c>
    </row>
    <row customHeight="1" ht="11.25">
      <c r="A106" s="771" t="s">
        <v>16</v>
      </c>
      <c r="B106" s="0" t="s">
        <v>3489</v>
      </c>
      <c r="C106" s="0" t="s">
        <v>3490</v>
      </c>
      <c r="D106" s="0" t="s">
        <v>3489</v>
      </c>
      <c r="E106" s="0" t="s">
        <v>3490</v>
      </c>
      <c r="F106" s="0" t="s">
        <v>3238</v>
      </c>
      <c r="G106" s="0" t="s">
        <v>3491</v>
      </c>
    </row>
    <row customHeight="1" ht="11.25">
      <c r="A107" s="771" t="s">
        <v>16</v>
      </c>
      <c r="B107" s="0" t="s">
        <v>3492</v>
      </c>
      <c r="C107" s="0" t="s">
        <v>3493</v>
      </c>
      <c r="D107" s="0" t="s">
        <v>3375</v>
      </c>
      <c r="E107" s="0" t="s">
        <v>3494</v>
      </c>
      <c r="F107" s="0" t="s">
        <v>3245</v>
      </c>
      <c r="G107" s="0" t="s">
        <v>3495</v>
      </c>
    </row>
    <row customHeight="1" ht="11.25">
      <c r="A108" s="771" t="s">
        <v>16</v>
      </c>
      <c r="B108" s="0" t="s">
        <v>3492</v>
      </c>
      <c r="C108" s="0" t="s">
        <v>3493</v>
      </c>
      <c r="D108" s="0" t="s">
        <v>3496</v>
      </c>
      <c r="E108" s="0" t="s">
        <v>3497</v>
      </c>
      <c r="F108" s="0" t="s">
        <v>3245</v>
      </c>
      <c r="G108" s="0" t="s">
        <v>3498</v>
      </c>
    </row>
    <row customHeight="1" ht="11.25">
      <c r="A109" s="771" t="s">
        <v>16</v>
      </c>
      <c r="B109" s="0" t="s">
        <v>3492</v>
      </c>
      <c r="C109" s="0" t="s">
        <v>3493</v>
      </c>
      <c r="D109" s="0" t="s">
        <v>3499</v>
      </c>
      <c r="E109" s="0" t="s">
        <v>3500</v>
      </c>
      <c r="F109" s="0" t="s">
        <v>3245</v>
      </c>
      <c r="G109" s="0" t="s">
        <v>3501</v>
      </c>
    </row>
    <row customHeight="1" ht="11.25">
      <c r="A110" s="771" t="s">
        <v>16</v>
      </c>
      <c r="B110" s="0" t="s">
        <v>3492</v>
      </c>
      <c r="C110" s="0" t="s">
        <v>3493</v>
      </c>
      <c r="D110" s="0" t="s">
        <v>3502</v>
      </c>
      <c r="E110" s="0" t="s">
        <v>3503</v>
      </c>
      <c r="F110" s="0" t="s">
        <v>3245</v>
      </c>
      <c r="G110" s="0" t="s">
        <v>3504</v>
      </c>
    </row>
    <row customHeight="1" ht="11.25">
      <c r="A111" s="771" t="s">
        <v>16</v>
      </c>
      <c r="B111" s="0" t="s">
        <v>3492</v>
      </c>
      <c r="C111" s="0" t="s">
        <v>3493</v>
      </c>
      <c r="D111" s="0" t="s">
        <v>3505</v>
      </c>
      <c r="E111" s="0" t="s">
        <v>3506</v>
      </c>
      <c r="F111" s="0" t="s">
        <v>3245</v>
      </c>
      <c r="G111" s="0" t="s">
        <v>3507</v>
      </c>
    </row>
    <row customHeight="1" ht="11.25">
      <c r="A112" s="771" t="s">
        <v>16</v>
      </c>
      <c r="B112" s="0" t="s">
        <v>3492</v>
      </c>
      <c r="C112" s="0" t="s">
        <v>3493</v>
      </c>
      <c r="D112" s="0" t="s">
        <v>3508</v>
      </c>
      <c r="E112" s="0" t="s">
        <v>3509</v>
      </c>
      <c r="F112" s="0" t="s">
        <v>3245</v>
      </c>
      <c r="G112" s="0" t="s">
        <v>3510</v>
      </c>
    </row>
    <row customHeight="1" ht="11.25">
      <c r="A113" s="771" t="s">
        <v>16</v>
      </c>
      <c r="B113" s="0" t="s">
        <v>3492</v>
      </c>
      <c r="C113" s="0" t="s">
        <v>3493</v>
      </c>
      <c r="D113" s="0" t="s">
        <v>3511</v>
      </c>
      <c r="E113" s="0" t="s">
        <v>3512</v>
      </c>
      <c r="F113" s="0" t="s">
        <v>3245</v>
      </c>
      <c r="G113" s="0" t="s">
        <v>3513</v>
      </c>
    </row>
    <row customHeight="1" ht="11.25">
      <c r="A114" s="771" t="s">
        <v>16</v>
      </c>
      <c r="B114" s="0" t="s">
        <v>3492</v>
      </c>
      <c r="C114" s="0" t="s">
        <v>3493</v>
      </c>
      <c r="D114" s="0" t="s">
        <v>3514</v>
      </c>
      <c r="E114" s="0" t="s">
        <v>3515</v>
      </c>
      <c r="F114" s="0" t="s">
        <v>3245</v>
      </c>
      <c r="G114" s="0" t="s">
        <v>3516</v>
      </c>
    </row>
    <row customHeight="1" ht="11.25">
      <c r="A115" s="771" t="s">
        <v>16</v>
      </c>
      <c r="B115" s="0" t="s">
        <v>3492</v>
      </c>
      <c r="C115" s="0" t="s">
        <v>3493</v>
      </c>
      <c r="D115" s="0" t="s">
        <v>3517</v>
      </c>
      <c r="E115" s="0" t="s">
        <v>3518</v>
      </c>
      <c r="F115" s="0" t="s">
        <v>3245</v>
      </c>
      <c r="G115" s="0" t="s">
        <v>3519</v>
      </c>
    </row>
    <row customHeight="1" ht="11.25">
      <c r="A116" s="771" t="s">
        <v>16</v>
      </c>
      <c r="B116" s="0" t="s">
        <v>3492</v>
      </c>
      <c r="C116" s="0" t="s">
        <v>3493</v>
      </c>
      <c r="D116" s="0" t="s">
        <v>3520</v>
      </c>
      <c r="E116" s="0" t="s">
        <v>3521</v>
      </c>
      <c r="F116" s="0" t="s">
        <v>3245</v>
      </c>
      <c r="G116" s="0" t="s">
        <v>3522</v>
      </c>
    </row>
    <row customHeight="1" ht="11.25">
      <c r="A117" s="771" t="s">
        <v>16</v>
      </c>
      <c r="B117" s="0" t="s">
        <v>3492</v>
      </c>
      <c r="C117" s="0" t="s">
        <v>3493</v>
      </c>
      <c r="D117" s="0" t="s">
        <v>3523</v>
      </c>
      <c r="E117" s="0" t="s">
        <v>3524</v>
      </c>
      <c r="F117" s="0" t="s">
        <v>3245</v>
      </c>
      <c r="G117" s="0" t="s">
        <v>3525</v>
      </c>
    </row>
    <row customHeight="1" ht="11.25">
      <c r="A118" s="771" t="s">
        <v>16</v>
      </c>
      <c r="B118" s="0" t="s">
        <v>3492</v>
      </c>
      <c r="C118" s="0" t="s">
        <v>3493</v>
      </c>
      <c r="D118" s="0" t="s">
        <v>3526</v>
      </c>
      <c r="E118" s="0" t="s">
        <v>3527</v>
      </c>
      <c r="F118" s="0" t="s">
        <v>3245</v>
      </c>
      <c r="G118" s="0" t="s">
        <v>3528</v>
      </c>
    </row>
    <row customHeight="1" ht="11.25">
      <c r="A119" s="771" t="s">
        <v>16</v>
      </c>
      <c r="B119" s="0" t="s">
        <v>3492</v>
      </c>
      <c r="C119" s="0" t="s">
        <v>3493</v>
      </c>
      <c r="D119" s="0" t="s">
        <v>3492</v>
      </c>
      <c r="E119" s="0" t="s">
        <v>3493</v>
      </c>
      <c r="F119" s="0" t="s">
        <v>3283</v>
      </c>
      <c r="G119" s="0" t="s">
        <v>3529</v>
      </c>
    </row>
    <row customHeight="1" ht="11.25">
      <c r="A120" s="771" t="s">
        <v>16</v>
      </c>
      <c r="B120" s="0" t="s">
        <v>3492</v>
      </c>
      <c r="C120" s="0" t="s">
        <v>3493</v>
      </c>
      <c r="D120" s="0" t="s">
        <v>3530</v>
      </c>
      <c r="E120" s="0" t="s">
        <v>3531</v>
      </c>
      <c r="F120" s="0" t="s">
        <v>3245</v>
      </c>
      <c r="G120" s="0" t="s">
        <v>3532</v>
      </c>
    </row>
    <row customHeight="1" ht="11.25">
      <c r="A121" s="771" t="s">
        <v>16</v>
      </c>
      <c r="B121" s="0" t="s">
        <v>3492</v>
      </c>
      <c r="C121" s="0" t="s">
        <v>3493</v>
      </c>
      <c r="D121" s="0" t="s">
        <v>3533</v>
      </c>
      <c r="E121" s="0" t="s">
        <v>3534</v>
      </c>
      <c r="F121" s="0" t="s">
        <v>3245</v>
      </c>
      <c r="G121" s="0" t="s">
        <v>3535</v>
      </c>
    </row>
    <row customHeight="1" ht="11.25">
      <c r="A122" s="771" t="s">
        <v>16</v>
      </c>
      <c r="B122" s="0" t="s">
        <v>3492</v>
      </c>
      <c r="C122" s="0" t="s">
        <v>3493</v>
      </c>
      <c r="D122" s="0" t="s">
        <v>3536</v>
      </c>
      <c r="E122" s="0" t="s">
        <v>3537</v>
      </c>
      <c r="F122" s="0" t="s">
        <v>3245</v>
      </c>
      <c r="G122" s="0" t="s">
        <v>3538</v>
      </c>
    </row>
    <row customHeight="1" ht="11.25">
      <c r="A123" s="771" t="s">
        <v>16</v>
      </c>
      <c r="B123" s="0" t="s">
        <v>3539</v>
      </c>
      <c r="C123" s="0" t="s">
        <v>3540</v>
      </c>
      <c r="D123" s="0" t="s">
        <v>3541</v>
      </c>
      <c r="E123" s="0" t="s">
        <v>3542</v>
      </c>
      <c r="F123" s="0" t="s">
        <v>3245</v>
      </c>
      <c r="G123" s="0" t="s">
        <v>3543</v>
      </c>
    </row>
    <row customHeight="1" ht="11.25">
      <c r="A124" s="771" t="s">
        <v>16</v>
      </c>
      <c r="B124" s="0" t="s">
        <v>3539</v>
      </c>
      <c r="C124" s="0" t="s">
        <v>3540</v>
      </c>
      <c r="D124" s="0" t="s">
        <v>3284</v>
      </c>
      <c r="E124" s="0" t="s">
        <v>3544</v>
      </c>
      <c r="F124" s="0" t="s">
        <v>3245</v>
      </c>
      <c r="G124" s="0" t="s">
        <v>3545</v>
      </c>
    </row>
    <row customHeight="1" ht="11.25">
      <c r="A125" s="771" t="s">
        <v>16</v>
      </c>
      <c r="B125" s="0" t="s">
        <v>3539</v>
      </c>
      <c r="C125" s="0" t="s">
        <v>3540</v>
      </c>
      <c r="D125" s="0" t="s">
        <v>3546</v>
      </c>
      <c r="E125" s="0" t="s">
        <v>3547</v>
      </c>
      <c r="F125" s="0" t="s">
        <v>3245</v>
      </c>
      <c r="G125" s="0" t="s">
        <v>3548</v>
      </c>
    </row>
    <row customHeight="1" ht="11.25">
      <c r="A126" s="771" t="s">
        <v>16</v>
      </c>
      <c r="B126" s="0" t="s">
        <v>3539</v>
      </c>
      <c r="C126" s="0" t="s">
        <v>3540</v>
      </c>
      <c r="D126" s="0" t="s">
        <v>3549</v>
      </c>
      <c r="E126" s="0" t="s">
        <v>3550</v>
      </c>
      <c r="F126" s="0" t="s">
        <v>3245</v>
      </c>
      <c r="G126" s="0" t="s">
        <v>3551</v>
      </c>
    </row>
    <row customHeight="1" ht="11.25">
      <c r="A127" s="771" t="s">
        <v>16</v>
      </c>
      <c r="B127" s="0" t="s">
        <v>3539</v>
      </c>
      <c r="C127" s="0" t="s">
        <v>3540</v>
      </c>
      <c r="D127" s="0" t="s">
        <v>3552</v>
      </c>
      <c r="E127" s="0" t="s">
        <v>3553</v>
      </c>
      <c r="F127" s="0" t="s">
        <v>3288</v>
      </c>
      <c r="G127" s="0" t="s">
        <v>3554</v>
      </c>
    </row>
    <row customHeight="1" ht="11.25">
      <c r="A128" s="771" t="s">
        <v>16</v>
      </c>
      <c r="B128" s="0" t="s">
        <v>3539</v>
      </c>
      <c r="C128" s="0" t="s">
        <v>3540</v>
      </c>
      <c r="D128" s="0" t="s">
        <v>3555</v>
      </c>
      <c r="E128" s="0" t="s">
        <v>3556</v>
      </c>
      <c r="F128" s="0" t="s">
        <v>3245</v>
      </c>
      <c r="G128" s="0" t="s">
        <v>3557</v>
      </c>
    </row>
    <row customHeight="1" ht="11.25">
      <c r="A129" s="771" t="s">
        <v>16</v>
      </c>
      <c r="B129" s="0" t="s">
        <v>3539</v>
      </c>
      <c r="C129" s="0" t="s">
        <v>3540</v>
      </c>
      <c r="D129" s="0" t="s">
        <v>3558</v>
      </c>
      <c r="E129" s="0" t="s">
        <v>3559</v>
      </c>
      <c r="F129" s="0" t="s">
        <v>3245</v>
      </c>
      <c r="G129" s="0" t="s">
        <v>3560</v>
      </c>
    </row>
    <row customHeight="1" ht="11.25">
      <c r="A130" s="771" t="s">
        <v>16</v>
      </c>
      <c r="B130" s="0" t="s">
        <v>3539</v>
      </c>
      <c r="C130" s="0" t="s">
        <v>3540</v>
      </c>
      <c r="D130" s="0" t="s">
        <v>3561</v>
      </c>
      <c r="E130" s="0" t="s">
        <v>3562</v>
      </c>
      <c r="F130" s="0" t="s">
        <v>3353</v>
      </c>
      <c r="G130" s="0" t="s">
        <v>3563</v>
      </c>
    </row>
    <row customHeight="1" ht="11.25">
      <c r="A131" s="771" t="s">
        <v>16</v>
      </c>
      <c r="B131" s="0" t="s">
        <v>3539</v>
      </c>
      <c r="C131" s="0" t="s">
        <v>3540</v>
      </c>
      <c r="D131" s="0" t="s">
        <v>3564</v>
      </c>
      <c r="E131" s="0" t="s">
        <v>3565</v>
      </c>
      <c r="F131" s="0" t="s">
        <v>3353</v>
      </c>
      <c r="G131" s="0" t="s">
        <v>3566</v>
      </c>
    </row>
    <row customHeight="1" ht="11.25">
      <c r="A132" s="771" t="s">
        <v>16</v>
      </c>
      <c r="B132" s="0" t="s">
        <v>3539</v>
      </c>
      <c r="C132" s="0" t="s">
        <v>3540</v>
      </c>
      <c r="D132" s="0" t="s">
        <v>3567</v>
      </c>
      <c r="E132" s="0" t="s">
        <v>3568</v>
      </c>
      <c r="F132" s="0" t="s">
        <v>3353</v>
      </c>
      <c r="G132" s="0" t="s">
        <v>3569</v>
      </c>
    </row>
    <row customHeight="1" ht="11.25">
      <c r="A133" s="771" t="s">
        <v>16</v>
      </c>
      <c r="B133" s="0" t="s">
        <v>3539</v>
      </c>
      <c r="C133" s="0" t="s">
        <v>3540</v>
      </c>
      <c r="D133" s="0" t="s">
        <v>3539</v>
      </c>
      <c r="E133" s="0" t="s">
        <v>3540</v>
      </c>
      <c r="F133" s="0" t="s">
        <v>3283</v>
      </c>
      <c r="G133" s="0" t="s">
        <v>3570</v>
      </c>
    </row>
    <row customHeight="1" ht="11.25">
      <c r="A134" s="771" t="s">
        <v>16</v>
      </c>
      <c r="B134" s="0" t="s">
        <v>3539</v>
      </c>
      <c r="C134" s="0" t="s">
        <v>3540</v>
      </c>
      <c r="D134" s="0" t="s">
        <v>3571</v>
      </c>
      <c r="E134" s="0" t="s">
        <v>3572</v>
      </c>
      <c r="F134" s="0" t="s">
        <v>3245</v>
      </c>
      <c r="G134" s="0" t="s">
        <v>3573</v>
      </c>
    </row>
    <row customHeight="1" ht="11.25">
      <c r="A135" s="771" t="s">
        <v>16</v>
      </c>
      <c r="B135" s="0" t="s">
        <v>3574</v>
      </c>
      <c r="C135" s="0" t="s">
        <v>3575</v>
      </c>
      <c r="D135" s="0" t="s">
        <v>3574</v>
      </c>
      <c r="E135" s="0" t="s">
        <v>3575</v>
      </c>
      <c r="F135" s="0" t="s">
        <v>3238</v>
      </c>
      <c r="G135" s="0" t="s">
        <v>3576</v>
      </c>
    </row>
    <row customHeight="1" ht="11.25">
      <c r="A136" s="771" t="s">
        <v>16</v>
      </c>
      <c r="B136" s="0" t="s">
        <v>3577</v>
      </c>
      <c r="C136" s="0" t="s">
        <v>3578</v>
      </c>
      <c r="D136" s="0" t="s">
        <v>3577</v>
      </c>
      <c r="E136" s="0" t="s">
        <v>3578</v>
      </c>
      <c r="F136" s="0" t="s">
        <v>3238</v>
      </c>
      <c r="G136" s="0" t="s">
        <v>3579</v>
      </c>
    </row>
    <row customHeight="1" ht="11.25">
      <c r="A137" s="771" t="s">
        <v>16</v>
      </c>
      <c r="B137" s="0" t="s">
        <v>3580</v>
      </c>
      <c r="C137" s="0" t="s">
        <v>3581</v>
      </c>
      <c r="D137" s="0" t="s">
        <v>3580</v>
      </c>
      <c r="E137" s="0" t="s">
        <v>3581</v>
      </c>
      <c r="F137" s="0" t="s">
        <v>3238</v>
      </c>
      <c r="G137" s="0" t="s">
        <v>3582</v>
      </c>
    </row>
    <row customHeight="1" ht="11.25">
      <c r="A138" s="771" t="s">
        <v>16</v>
      </c>
      <c r="B138" s="0" t="s">
        <v>3583</v>
      </c>
      <c r="C138" s="0" t="s">
        <v>3584</v>
      </c>
      <c r="D138" s="0" t="s">
        <v>3583</v>
      </c>
      <c r="E138" s="0" t="s">
        <v>3584</v>
      </c>
      <c r="F138" s="0" t="s">
        <v>3238</v>
      </c>
      <c r="G138" s="0" t="s">
        <v>3585</v>
      </c>
    </row>
    <row customHeight="1" ht="11.25">
      <c r="A139" s="771" t="s">
        <v>16</v>
      </c>
      <c r="B139" s="0" t="s">
        <v>3586</v>
      </c>
      <c r="C139" s="0" t="s">
        <v>3587</v>
      </c>
      <c r="D139" s="0" t="s">
        <v>3586</v>
      </c>
      <c r="E139" s="0" t="s">
        <v>3587</v>
      </c>
      <c r="F139" s="0" t="s">
        <v>3238</v>
      </c>
      <c r="G139" s="0" t="s">
        <v>3588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72205-C52E-E089-F9DC-A7B41014EB5B}"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1" style="22875" width="13.8515625" customWidth="1"/>
    <col min="2" max="2" style="22875" width="10.421875" customWidth="1"/>
    <col min="3" max="3" style="22875" width="7.57421875" customWidth="1"/>
    <col min="4" max="4" style="22875" width="13.8515625" customWidth="1"/>
    <col min="5" max="5" style="22875" width="11.57421875" customWidth="1"/>
    <col min="6" max="6" style="22875" width="16.28125" customWidth="1"/>
    <col min="7" max="7" style="22875" width="16.00390625" customWidth="1"/>
    <col min="8" max="9" style="22875" width="16.140625" customWidth="1"/>
  </cols>
  <sheetData>
    <row customHeight="1" ht="11.25">
      <c r="A1" s="1233" t="s">
        <v>3589</v>
      </c>
      <c r="B1" s="1233" t="s">
        <v>3590</v>
      </c>
      <c r="C1" s="1557" t="s">
        <v>3591</v>
      </c>
      <c r="D1" s="1233" t="s">
        <v>3592</v>
      </c>
      <c r="E1" s="1233" t="s">
        <v>3593</v>
      </c>
      <c r="F1" s="1557" t="s">
        <v>3594</v>
      </c>
      <c r="G1" s="1557" t="s">
        <v>3595</v>
      </c>
      <c r="H1" s="1557" t="s">
        <v>3596</v>
      </c>
      <c r="I1" s="1557" t="s">
        <v>3597</v>
      </c>
    </row>
    <row customHeight="1" ht="11.25">
      <c r="A2" s="5780" t="s">
        <v>106</v>
      </c>
      <c r="B2" s="5780" t="s">
        <v>3598</v>
      </c>
      <c r="C2" s="5780" t="s">
        <v>22</v>
      </c>
      <c r="D2" s="5780" t="s">
        <v>3599</v>
      </c>
      <c r="E2" s="5780" t="s">
        <v>3600</v>
      </c>
      <c r="F2" s="5780" t="s">
        <v>22</v>
      </c>
      <c r="G2" s="5780" t="s">
        <v>22</v>
      </c>
      <c r="H2" s="5780" t="s">
        <v>22</v>
      </c>
      <c r="I2" s="5780" t="s">
        <v>22</v>
      </c>
    </row>
    <row customHeight="1" ht="11.25">
      <c r="A3" s="5780" t="s">
        <v>107</v>
      </c>
      <c r="B3" s="5780" t="s">
        <v>3601</v>
      </c>
      <c r="C3" s="5780" t="s">
        <v>22</v>
      </c>
      <c r="D3" s="5780" t="s">
        <v>3602</v>
      </c>
      <c r="E3" s="5780" t="s">
        <v>3603</v>
      </c>
      <c r="F3" s="5780" t="s">
        <v>22</v>
      </c>
      <c r="G3" s="5780" t="s">
        <v>22</v>
      </c>
      <c r="H3" s="5780" t="s">
        <v>22</v>
      </c>
      <c r="I3" s="5780" t="s">
        <v>22</v>
      </c>
    </row>
    <row customHeight="1" ht="11.25">
      <c r="A4" s="5780" t="s">
        <v>90</v>
      </c>
      <c r="B4" s="5780" t="s">
        <v>3604</v>
      </c>
      <c r="C4" s="5780" t="s">
        <v>22</v>
      </c>
      <c r="D4" s="5780" t="s">
        <v>3605</v>
      </c>
      <c r="E4" s="5780" t="s">
        <v>3603</v>
      </c>
      <c r="F4" s="5780" t="s">
        <v>22</v>
      </c>
      <c r="G4" s="5780" t="s">
        <v>22</v>
      </c>
      <c r="H4" s="5780" t="s">
        <v>22</v>
      </c>
      <c r="I4" s="5780" t="s">
        <v>22</v>
      </c>
    </row>
    <row customHeight="1" ht="11.25">
      <c r="A5" s="5780" t="s">
        <v>91</v>
      </c>
      <c r="B5" s="5780" t="s">
        <v>3606</v>
      </c>
      <c r="C5" s="5780" t="s">
        <v>22</v>
      </c>
      <c r="D5" s="5780" t="s">
        <v>3605</v>
      </c>
      <c r="E5" s="5780" t="s">
        <v>3603</v>
      </c>
      <c r="F5" s="5780" t="s">
        <v>22</v>
      </c>
      <c r="G5" s="5780" t="s">
        <v>22</v>
      </c>
      <c r="H5" s="5780" t="s">
        <v>22</v>
      </c>
      <c r="I5" s="5780" t="s">
        <v>22</v>
      </c>
    </row>
    <row customHeight="1" ht="11.25">
      <c r="A6" s="5780" t="s">
        <v>108</v>
      </c>
      <c r="B6" s="5780" t="s">
        <v>3607</v>
      </c>
      <c r="C6" s="5780" t="s">
        <v>22</v>
      </c>
      <c r="D6" s="5780" t="s">
        <v>3602</v>
      </c>
      <c r="E6" s="5780" t="s">
        <v>3603</v>
      </c>
      <c r="F6" s="5780" t="s">
        <v>22</v>
      </c>
      <c r="G6" s="5780" t="s">
        <v>22</v>
      </c>
      <c r="H6" s="5780" t="s">
        <v>22</v>
      </c>
      <c r="I6" s="5780" t="s">
        <v>22</v>
      </c>
    </row>
    <row customHeight="1" ht="11.25">
      <c r="A7" s="5780" t="s">
        <v>92</v>
      </c>
      <c r="B7" s="5780" t="s">
        <v>3608</v>
      </c>
      <c r="C7" s="5780" t="s">
        <v>22</v>
      </c>
      <c r="D7" s="5780" t="s">
        <v>3605</v>
      </c>
      <c r="E7" s="5780" t="s">
        <v>3603</v>
      </c>
      <c r="F7" s="5780" t="s">
        <v>22</v>
      </c>
      <c r="G7" s="5780" t="s">
        <v>22</v>
      </c>
      <c r="H7" s="5780" t="s">
        <v>22</v>
      </c>
      <c r="I7" s="5780" t="s">
        <v>22</v>
      </c>
    </row>
    <row customHeight="1" ht="11.25">
      <c r="A8" s="5780" t="s">
        <v>93</v>
      </c>
      <c r="B8" s="5780" t="s">
        <v>3609</v>
      </c>
      <c r="C8" s="5780" t="s">
        <v>22</v>
      </c>
      <c r="D8" s="5780" t="s">
        <v>3605</v>
      </c>
      <c r="E8" s="5780" t="s">
        <v>3603</v>
      </c>
      <c r="F8" s="5780" t="s">
        <v>22</v>
      </c>
      <c r="G8" s="5780" t="s">
        <v>22</v>
      </c>
      <c r="H8" s="5780" t="s">
        <v>22</v>
      </c>
      <c r="I8" s="5780" t="s">
        <v>22</v>
      </c>
    </row>
    <row customHeight="1" ht="11.25">
      <c r="A9" s="5780" t="s">
        <v>109</v>
      </c>
      <c r="B9" s="5780" t="s">
        <v>3610</v>
      </c>
      <c r="C9" s="5780" t="s">
        <v>22</v>
      </c>
      <c r="D9" s="5780" t="s">
        <v>3605</v>
      </c>
      <c r="E9" s="5780" t="s">
        <v>3600</v>
      </c>
      <c r="F9" s="5780" t="s">
        <v>22</v>
      </c>
      <c r="G9" s="5780" t="s">
        <v>22</v>
      </c>
      <c r="H9" s="5780" t="s">
        <v>22</v>
      </c>
      <c r="I9" s="5780" t="s">
        <v>22</v>
      </c>
    </row>
    <row customHeight="1" ht="11.25">
      <c r="A10" s="5780" t="s">
        <v>145</v>
      </c>
      <c r="B10" s="5780" t="s">
        <v>3611</v>
      </c>
      <c r="C10" s="5780" t="s">
        <v>22</v>
      </c>
      <c r="D10" s="5780" t="s">
        <v>3605</v>
      </c>
      <c r="E10" s="5780" t="s">
        <v>3603</v>
      </c>
      <c r="F10" s="5780" t="s">
        <v>22</v>
      </c>
      <c r="G10" s="5780" t="s">
        <v>22</v>
      </c>
      <c r="H10" s="5780" t="s">
        <v>22</v>
      </c>
      <c r="I10" s="5780" t="s">
        <v>22</v>
      </c>
    </row>
    <row customHeight="1" ht="11.25">
      <c r="A11" s="5780" t="s">
        <v>146</v>
      </c>
      <c r="B11" s="5780" t="s">
        <v>3612</v>
      </c>
      <c r="C11" s="5780" t="s">
        <v>22</v>
      </c>
      <c r="D11" s="5780" t="s">
        <v>3613</v>
      </c>
      <c r="E11" s="5780" t="s">
        <v>3603</v>
      </c>
      <c r="F11" s="5780" t="s">
        <v>22</v>
      </c>
      <c r="G11" s="5780" t="s">
        <v>22</v>
      </c>
      <c r="H11" s="5780" t="s">
        <v>22</v>
      </c>
      <c r="I11" s="5780" t="s">
        <v>22</v>
      </c>
    </row>
    <row customHeight="1" ht="11.25">
      <c r="A12" s="5780" t="s">
        <v>147</v>
      </c>
      <c r="B12" s="5780" t="s">
        <v>3614</v>
      </c>
      <c r="C12" s="5780" t="s">
        <v>22</v>
      </c>
      <c r="D12" s="5780" t="s">
        <v>3605</v>
      </c>
      <c r="E12" s="5780" t="s">
        <v>3603</v>
      </c>
      <c r="F12" s="5780" t="s">
        <v>22</v>
      </c>
      <c r="G12" s="5780" t="s">
        <v>22</v>
      </c>
      <c r="H12" s="5780" t="s">
        <v>22</v>
      </c>
      <c r="I12" s="5780" t="s">
        <v>22</v>
      </c>
    </row>
    <row customHeight="1" ht="11.25">
      <c r="A13" s="5780" t="s">
        <v>148</v>
      </c>
      <c r="B13" s="5780" t="s">
        <v>3615</v>
      </c>
      <c r="C13" s="5780" t="s">
        <v>22</v>
      </c>
      <c r="D13" s="5780" t="s">
        <v>3613</v>
      </c>
      <c r="E13" s="5780" t="s">
        <v>3603</v>
      </c>
      <c r="F13" s="5780" t="s">
        <v>22</v>
      </c>
      <c r="G13" s="5780" t="s">
        <v>22</v>
      </c>
      <c r="H13" s="5780" t="s">
        <v>22</v>
      </c>
      <c r="I13" s="5780" t="s">
        <v>22</v>
      </c>
    </row>
    <row customHeight="1" ht="11.25">
      <c r="A14" s="5780" t="s">
        <v>149</v>
      </c>
      <c r="B14" s="5780" t="s">
        <v>3616</v>
      </c>
      <c r="C14" s="5780" t="s">
        <v>22</v>
      </c>
      <c r="D14" s="5780" t="s">
        <v>3613</v>
      </c>
      <c r="E14" s="5780" t="s">
        <v>3603</v>
      </c>
      <c r="F14" s="5780" t="s">
        <v>22</v>
      </c>
      <c r="G14" s="5780" t="s">
        <v>22</v>
      </c>
      <c r="H14" s="5780" t="s">
        <v>22</v>
      </c>
      <c r="I14" s="5780" t="s">
        <v>22</v>
      </c>
    </row>
    <row customHeight="1" ht="11.25">
      <c r="A15" s="5780" t="s">
        <v>150</v>
      </c>
      <c r="B15" s="5780" t="s">
        <v>3617</v>
      </c>
      <c r="C15" s="5780" t="s">
        <v>22</v>
      </c>
      <c r="D15" s="5780" t="s">
        <v>3605</v>
      </c>
      <c r="E15" s="5780" t="s">
        <v>3603</v>
      </c>
      <c r="F15" s="5780" t="s">
        <v>22</v>
      </c>
      <c r="G15" s="5780" t="s">
        <v>22</v>
      </c>
      <c r="H15" s="5780" t="s">
        <v>22</v>
      </c>
      <c r="I15" s="5780" t="s">
        <v>22</v>
      </c>
    </row>
    <row customHeight="1" ht="11.25">
      <c r="A16" s="5780" t="s">
        <v>1069</v>
      </c>
      <c r="B16" s="5780" t="s">
        <v>3618</v>
      </c>
      <c r="C16" s="5780" t="s">
        <v>22</v>
      </c>
      <c r="D16" s="5780" t="s">
        <v>3605</v>
      </c>
      <c r="E16" s="5780" t="s">
        <v>3603</v>
      </c>
      <c r="F16" s="5780" t="s">
        <v>22</v>
      </c>
      <c r="G16" s="5780" t="s">
        <v>22</v>
      </c>
      <c r="H16" s="5780" t="s">
        <v>22</v>
      </c>
      <c r="I16" s="5780" t="s">
        <v>22</v>
      </c>
    </row>
    <row customHeight="1" ht="11.25">
      <c r="A17" s="5780" t="s">
        <v>1073</v>
      </c>
      <c r="B17" s="5780" t="s">
        <v>3619</v>
      </c>
      <c r="C17" s="5780" t="s">
        <v>22</v>
      </c>
      <c r="D17" s="5780" t="s">
        <v>3613</v>
      </c>
      <c r="E17" s="5780" t="s">
        <v>3603</v>
      </c>
      <c r="F17" s="5780" t="s">
        <v>22</v>
      </c>
      <c r="G17" s="5780" t="s">
        <v>22</v>
      </c>
      <c r="H17" s="5780" t="s">
        <v>22</v>
      </c>
      <c r="I17" s="5780" t="s">
        <v>22</v>
      </c>
    </row>
    <row customHeight="1" ht="11.25">
      <c r="A18" s="5780" t="s">
        <v>1076</v>
      </c>
      <c r="B18" s="5780" t="s">
        <v>3620</v>
      </c>
      <c r="C18" s="5780" t="s">
        <v>22</v>
      </c>
      <c r="D18" s="5780" t="s">
        <v>3605</v>
      </c>
      <c r="E18" s="5780" t="s">
        <v>3603</v>
      </c>
      <c r="F18" s="5780" t="s">
        <v>22</v>
      </c>
      <c r="G18" s="5780" t="s">
        <v>22</v>
      </c>
      <c r="H18" s="5780" t="s">
        <v>22</v>
      </c>
      <c r="I18" s="5780" t="s">
        <v>22</v>
      </c>
    </row>
    <row customHeight="1" ht="11.25">
      <c r="A19" s="5780" t="s">
        <v>1078</v>
      </c>
      <c r="B19" s="5780" t="s">
        <v>3621</v>
      </c>
      <c r="C19" s="5780" t="s">
        <v>22</v>
      </c>
      <c r="D19" s="5780" t="s">
        <v>3605</v>
      </c>
      <c r="E19" s="5780" t="s">
        <v>3603</v>
      </c>
      <c r="F19" s="5780" t="s">
        <v>22</v>
      </c>
      <c r="G19" s="5780" t="s">
        <v>22</v>
      </c>
      <c r="H19" s="5780" t="s">
        <v>22</v>
      </c>
      <c r="I19" s="5780" t="s">
        <v>22</v>
      </c>
    </row>
    <row customHeight="1" ht="11.25">
      <c r="A20" s="5780" t="s">
        <v>1080</v>
      </c>
      <c r="B20" s="5780" t="s">
        <v>3622</v>
      </c>
      <c r="C20" s="5780" t="s">
        <v>22</v>
      </c>
      <c r="D20" s="5780" t="s">
        <v>3613</v>
      </c>
      <c r="E20" s="5780" t="s">
        <v>3603</v>
      </c>
      <c r="F20" s="5780" t="s">
        <v>22</v>
      </c>
      <c r="G20" s="5780" t="s">
        <v>22</v>
      </c>
      <c r="H20" s="5780" t="s">
        <v>22</v>
      </c>
      <c r="I20" s="5780" t="s">
        <v>22</v>
      </c>
    </row>
    <row customHeight="1" ht="11.25">
      <c r="A21" s="5780" t="s">
        <v>1082</v>
      </c>
      <c r="B21" s="5780" t="s">
        <v>3623</v>
      </c>
      <c r="C21" s="5780" t="s">
        <v>22</v>
      </c>
      <c r="D21" s="5780" t="s">
        <v>3605</v>
      </c>
      <c r="E21" s="5780" t="s">
        <v>3603</v>
      </c>
      <c r="F21" s="5780" t="s">
        <v>22</v>
      </c>
      <c r="G21" s="5780" t="s">
        <v>22</v>
      </c>
      <c r="H21" s="5780" t="s">
        <v>22</v>
      </c>
      <c r="I21" s="5780" t="s">
        <v>22</v>
      </c>
    </row>
    <row customHeight="1" ht="11.25">
      <c r="A22" s="5780" t="s">
        <v>1084</v>
      </c>
      <c r="B22" s="5780" t="s">
        <v>3624</v>
      </c>
      <c r="C22" s="5780" t="s">
        <v>22</v>
      </c>
      <c r="D22" s="5780" t="s">
        <v>3613</v>
      </c>
      <c r="E22" s="5780" t="s">
        <v>3603</v>
      </c>
      <c r="F22" s="5780" t="s">
        <v>22</v>
      </c>
      <c r="G22" s="5780" t="s">
        <v>22</v>
      </c>
      <c r="H22" s="5780" t="s">
        <v>22</v>
      </c>
      <c r="I22" s="5780" t="s">
        <v>22</v>
      </c>
    </row>
    <row customHeight="1" ht="11.25">
      <c r="A23" s="5780" t="s">
        <v>1086</v>
      </c>
      <c r="B23" s="5780" t="s">
        <v>3625</v>
      </c>
      <c r="C23" s="5780" t="s">
        <v>22</v>
      </c>
      <c r="D23" s="5780" t="s">
        <v>3605</v>
      </c>
      <c r="E23" s="5780" t="s">
        <v>3603</v>
      </c>
      <c r="F23" s="5780" t="s">
        <v>22</v>
      </c>
      <c r="G23" s="5780" t="s">
        <v>22</v>
      </c>
      <c r="H23" s="5780" t="s">
        <v>22</v>
      </c>
      <c r="I23" s="5780" t="s">
        <v>22</v>
      </c>
    </row>
    <row customHeight="1" ht="11.25">
      <c r="A24" s="5780" t="s">
        <v>1088</v>
      </c>
      <c r="B24" s="5780" t="s">
        <v>3626</v>
      </c>
      <c r="C24" s="5780" t="s">
        <v>22</v>
      </c>
      <c r="D24" s="5780" t="s">
        <v>3605</v>
      </c>
      <c r="E24" s="5780" t="s">
        <v>3603</v>
      </c>
      <c r="F24" s="5780" t="s">
        <v>22</v>
      </c>
      <c r="G24" s="5780" t="s">
        <v>22</v>
      </c>
      <c r="H24" s="5780" t="s">
        <v>22</v>
      </c>
      <c r="I24" s="5780" t="s">
        <v>22</v>
      </c>
    </row>
    <row customHeight="1" ht="11.25">
      <c r="A25" s="5780" t="s">
        <v>1090</v>
      </c>
      <c r="B25" s="5780" t="s">
        <v>3627</v>
      </c>
      <c r="C25" s="5780" t="s">
        <v>22</v>
      </c>
      <c r="D25" s="5780" t="s">
        <v>3605</v>
      </c>
      <c r="E25" s="5780" t="s">
        <v>3628</v>
      </c>
      <c r="F25" s="5780" t="s">
        <v>22</v>
      </c>
      <c r="G25" s="5780" t="s">
        <v>22</v>
      </c>
      <c r="H25" s="5780" t="s">
        <v>22</v>
      </c>
      <c r="I25" s="5780" t="s">
        <v>22</v>
      </c>
    </row>
    <row customHeight="1" ht="11.25">
      <c r="A26" s="5780" t="s">
        <v>1092</v>
      </c>
      <c r="B26" s="5780" t="s">
        <v>3629</v>
      </c>
      <c r="C26" s="5780" t="s">
        <v>22</v>
      </c>
      <c r="D26" s="5780" t="s">
        <v>3630</v>
      </c>
      <c r="E26" s="5780" t="s">
        <v>3631</v>
      </c>
      <c r="F26" s="5780" t="s">
        <v>22</v>
      </c>
      <c r="G26" s="5780" t="s">
        <v>22</v>
      </c>
      <c r="H26" s="5780" t="s">
        <v>22</v>
      </c>
      <c r="I26" s="5780" t="s">
        <v>22</v>
      </c>
    </row>
    <row customHeight="1" ht="11.25">
      <c r="A27" s="5780" t="s">
        <v>1094</v>
      </c>
      <c r="B27" s="5780" t="s">
        <v>3632</v>
      </c>
      <c r="C27" s="5780" t="s">
        <v>22</v>
      </c>
      <c r="D27" s="5780" t="s">
        <v>3605</v>
      </c>
      <c r="E27" s="5780" t="s">
        <v>3633</v>
      </c>
      <c r="F27" s="5780" t="s">
        <v>22</v>
      </c>
      <c r="G27" s="5780" t="s">
        <v>22</v>
      </c>
      <c r="H27" s="5780" t="s">
        <v>22</v>
      </c>
      <c r="I27" s="5780" t="s">
        <v>22</v>
      </c>
    </row>
    <row customHeight="1" ht="11.25">
      <c r="A28" s="5780" t="s">
        <v>1096</v>
      </c>
      <c r="B28" s="5780" t="s">
        <v>3634</v>
      </c>
      <c r="C28" s="5780" t="s">
        <v>22</v>
      </c>
      <c r="D28" s="5780" t="s">
        <v>3605</v>
      </c>
      <c r="E28" s="5780" t="s">
        <v>3633</v>
      </c>
      <c r="F28" s="5780" t="s">
        <v>22</v>
      </c>
      <c r="G28" s="5780" t="s">
        <v>22</v>
      </c>
      <c r="H28" s="5780" t="s">
        <v>22</v>
      </c>
      <c r="I28" s="5780" t="s">
        <v>22</v>
      </c>
    </row>
    <row customHeight="1" ht="11.25">
      <c r="A29" s="5780" t="s">
        <v>1098</v>
      </c>
      <c r="B29" s="5780" t="s">
        <v>3635</v>
      </c>
      <c r="C29" s="5780" t="s">
        <v>22</v>
      </c>
      <c r="D29" s="5780" t="s">
        <v>3605</v>
      </c>
      <c r="E29" s="5780" t="s">
        <v>3600</v>
      </c>
      <c r="F29" s="5780" t="s">
        <v>22</v>
      </c>
      <c r="G29" s="5780" t="s">
        <v>22</v>
      </c>
      <c r="H29" s="5780" t="s">
        <v>22</v>
      </c>
      <c r="I29" s="5780" t="s">
        <v>22</v>
      </c>
    </row>
    <row customHeight="1" ht="11.25">
      <c r="A30" s="5780" t="s">
        <v>1100</v>
      </c>
      <c r="B30" s="5780" t="s">
        <v>3636</v>
      </c>
      <c r="C30" s="5780" t="s">
        <v>22</v>
      </c>
      <c r="D30" s="5780" t="s">
        <v>3605</v>
      </c>
      <c r="E30" s="5780" t="s">
        <v>3633</v>
      </c>
      <c r="F30" s="5780" t="s">
        <v>22</v>
      </c>
      <c r="G30" s="5780" t="s">
        <v>22</v>
      </c>
      <c r="H30" s="5780" t="s">
        <v>22</v>
      </c>
      <c r="I30" s="5780" t="s">
        <v>22</v>
      </c>
    </row>
    <row customHeight="1" ht="11.25">
      <c r="A31" s="5780" t="s">
        <v>1102</v>
      </c>
      <c r="B31" s="5780" t="s">
        <v>3637</v>
      </c>
      <c r="C31" s="5780" t="s">
        <v>22</v>
      </c>
      <c r="D31" s="5780" t="s">
        <v>3605</v>
      </c>
      <c r="E31" s="5780" t="s">
        <v>3633</v>
      </c>
      <c r="F31" s="5780" t="s">
        <v>22</v>
      </c>
      <c r="G31" s="5780" t="s">
        <v>22</v>
      </c>
      <c r="H31" s="5780" t="s">
        <v>22</v>
      </c>
      <c r="I31" s="5780" t="s">
        <v>22</v>
      </c>
    </row>
    <row customHeight="1" ht="11.25">
      <c r="A32" s="5780" t="s">
        <v>1104</v>
      </c>
      <c r="B32" s="5780" t="s">
        <v>3638</v>
      </c>
      <c r="C32" s="5780" t="s">
        <v>22</v>
      </c>
      <c r="D32" s="5780" t="s">
        <v>3605</v>
      </c>
      <c r="E32" s="5780" t="s">
        <v>3600</v>
      </c>
      <c r="F32" s="5780" t="s">
        <v>22</v>
      </c>
      <c r="G32" s="5780" t="s">
        <v>22</v>
      </c>
      <c r="H32" s="5780" t="s">
        <v>22</v>
      </c>
      <c r="I32" s="5780" t="s">
        <v>22</v>
      </c>
    </row>
    <row customHeight="1" ht="11.25">
      <c r="A33" s="5780" t="s">
        <v>1106</v>
      </c>
      <c r="B33" s="5780" t="s">
        <v>3639</v>
      </c>
      <c r="C33" s="5780" t="s">
        <v>22</v>
      </c>
      <c r="D33" s="5780" t="s">
        <v>3599</v>
      </c>
      <c r="E33" s="5780" t="s">
        <v>3600</v>
      </c>
      <c r="F33" s="5780" t="s">
        <v>22</v>
      </c>
      <c r="G33" s="5780" t="s">
        <v>22</v>
      </c>
      <c r="H33" s="5780" t="s">
        <v>22</v>
      </c>
      <c r="I33" s="5780" t="s">
        <v>22</v>
      </c>
    </row>
    <row customHeight="1" ht="11.25">
      <c r="A34" s="5780" t="s">
        <v>1108</v>
      </c>
      <c r="B34" s="5780" t="s">
        <v>3640</v>
      </c>
      <c r="C34" s="5780" t="s">
        <v>22</v>
      </c>
      <c r="D34" s="5780" t="s">
        <v>3641</v>
      </c>
      <c r="E34" s="5780" t="s">
        <v>3603</v>
      </c>
      <c r="F34" s="5780" t="s">
        <v>22</v>
      </c>
      <c r="G34" s="5780" t="s">
        <v>22</v>
      </c>
      <c r="H34" s="5780" t="s">
        <v>22</v>
      </c>
      <c r="I34" s="5780" t="s">
        <v>22</v>
      </c>
    </row>
    <row customHeight="1" ht="11.25">
      <c r="A35" s="5780" t="s">
        <v>1110</v>
      </c>
      <c r="B35" s="5780" t="s">
        <v>3642</v>
      </c>
      <c r="C35" s="5780" t="s">
        <v>22</v>
      </c>
      <c r="D35" s="5780" t="s">
        <v>984</v>
      </c>
      <c r="E35" s="5780" t="s">
        <v>3603</v>
      </c>
      <c r="F35" s="5780" t="s">
        <v>22</v>
      </c>
      <c r="G35" s="5780" t="s">
        <v>22</v>
      </c>
      <c r="H35" s="5780" t="s">
        <v>22</v>
      </c>
      <c r="I35" s="5780" t="s">
        <v>22</v>
      </c>
    </row>
    <row customHeight="1" ht="11.25">
      <c r="A36" s="5780" t="s">
        <v>1112</v>
      </c>
      <c r="B36" s="5780" t="s">
        <v>980</v>
      </c>
      <c r="C36" s="5780" t="s">
        <v>22</v>
      </c>
      <c r="D36" s="5780" t="s">
        <v>984</v>
      </c>
      <c r="E36" s="5780" t="s">
        <v>985</v>
      </c>
      <c r="F36" s="5780" t="s">
        <v>22</v>
      </c>
      <c r="G36" s="5780" t="s">
        <v>22</v>
      </c>
      <c r="H36" s="5780" t="s">
        <v>22</v>
      </c>
      <c r="I36" s="5780" t="s">
        <v>22</v>
      </c>
    </row>
    <row customHeight="1" ht="11.25">
      <c r="A37" s="5780" t="s">
        <v>1114</v>
      </c>
      <c r="B37" s="5780" t="s">
        <v>3643</v>
      </c>
      <c r="C37" s="5780" t="s">
        <v>22</v>
      </c>
      <c r="D37" s="5780" t="s">
        <v>3641</v>
      </c>
      <c r="E37" s="5780" t="s">
        <v>3603</v>
      </c>
      <c r="F37" s="5780" t="s">
        <v>22</v>
      </c>
      <c r="G37" s="5780" t="s">
        <v>22</v>
      </c>
      <c r="H37" s="5780" t="s">
        <v>22</v>
      </c>
      <c r="I37" s="5780" t="s">
        <v>22</v>
      </c>
    </row>
    <row customHeight="1" ht="11.25">
      <c r="A38" s="5780" t="s">
        <v>1116</v>
      </c>
      <c r="B38" s="5780" t="s">
        <v>3644</v>
      </c>
      <c r="C38" s="5780" t="s">
        <v>22</v>
      </c>
      <c r="D38" s="5780" t="s">
        <v>3605</v>
      </c>
      <c r="E38" s="5780" t="s">
        <v>3603</v>
      </c>
      <c r="F38" s="5780" t="s">
        <v>22</v>
      </c>
      <c r="G38" s="5780" t="s">
        <v>22</v>
      </c>
      <c r="H38" s="5780" t="s">
        <v>22</v>
      </c>
      <c r="I38" s="5780" t="s">
        <v>22</v>
      </c>
    </row>
    <row customHeight="1" ht="11.25">
      <c r="A39" s="5780" t="s">
        <v>1118</v>
      </c>
      <c r="B39" s="5780" t="s">
        <v>3645</v>
      </c>
      <c r="C39" s="5780" t="s">
        <v>22</v>
      </c>
      <c r="D39" s="5780" t="s">
        <v>3646</v>
      </c>
      <c r="E39" s="5780" t="s">
        <v>3603</v>
      </c>
      <c r="F39" s="5780" t="s">
        <v>22</v>
      </c>
      <c r="G39" s="5780" t="s">
        <v>22</v>
      </c>
      <c r="H39" s="5780" t="s">
        <v>22</v>
      </c>
      <c r="I39" s="5780" t="s">
        <v>22</v>
      </c>
    </row>
    <row customHeight="1" ht="11.25">
      <c r="A40" s="5780" t="s">
        <v>1120</v>
      </c>
      <c r="B40" s="5780" t="s">
        <v>3647</v>
      </c>
      <c r="C40" s="5780" t="s">
        <v>22</v>
      </c>
      <c r="D40" s="5780" t="s">
        <v>3641</v>
      </c>
      <c r="E40" s="5780" t="s">
        <v>3648</v>
      </c>
      <c r="F40" s="5780" t="s">
        <v>22</v>
      </c>
      <c r="G40" s="5780" t="s">
        <v>22</v>
      </c>
      <c r="H40" s="5780" t="s">
        <v>22</v>
      </c>
      <c r="I40" s="5780" t="s">
        <v>22</v>
      </c>
    </row>
    <row customHeight="1" ht="11.25">
      <c r="A41" s="5780" t="s">
        <v>1122</v>
      </c>
      <c r="B41" s="5780" t="s">
        <v>3649</v>
      </c>
      <c r="C41" s="5780" t="s">
        <v>22</v>
      </c>
      <c r="D41" s="5780" t="s">
        <v>3650</v>
      </c>
      <c r="E41" s="5780" t="s">
        <v>3651</v>
      </c>
      <c r="F41" s="5780" t="s">
        <v>22</v>
      </c>
      <c r="G41" s="5780" t="s">
        <v>22</v>
      </c>
      <c r="H41" s="5780" t="s">
        <v>22</v>
      </c>
      <c r="I41" s="5780" t="s">
        <v>22</v>
      </c>
    </row>
    <row customHeight="1" ht="11.25">
      <c r="A42" s="5780" t="s">
        <v>1124</v>
      </c>
      <c r="B42" s="5780" t="s">
        <v>3652</v>
      </c>
      <c r="C42" s="5780" t="s">
        <v>22</v>
      </c>
      <c r="D42" s="5780" t="s">
        <v>3650</v>
      </c>
      <c r="E42" s="5780" t="s">
        <v>3651</v>
      </c>
      <c r="F42" s="5780" t="s">
        <v>22</v>
      </c>
      <c r="G42" s="5780" t="s">
        <v>22</v>
      </c>
      <c r="H42" s="5780" t="s">
        <v>22</v>
      </c>
      <c r="I42" s="5780" t="s">
        <v>22</v>
      </c>
    </row>
    <row customHeight="1" ht="11.25">
      <c r="A43" s="5780" t="s">
        <v>1126</v>
      </c>
      <c r="B43" s="5780" t="s">
        <v>3653</v>
      </c>
      <c r="C43" s="5780" t="s">
        <v>22</v>
      </c>
      <c r="D43" s="5780" t="s">
        <v>3650</v>
      </c>
      <c r="E43" s="5780" t="s">
        <v>3651</v>
      </c>
      <c r="F43" s="5780" t="s">
        <v>22</v>
      </c>
      <c r="G43" s="5780" t="s">
        <v>22</v>
      </c>
      <c r="H43" s="5780" t="s">
        <v>22</v>
      </c>
      <c r="I43" s="5780" t="s">
        <v>22</v>
      </c>
    </row>
    <row customHeight="1" ht="11.25">
      <c r="A44" s="5780" t="s">
        <v>1128</v>
      </c>
      <c r="B44" s="5780" t="s">
        <v>3654</v>
      </c>
      <c r="C44" s="5780" t="s">
        <v>22</v>
      </c>
      <c r="D44" s="5780" t="s">
        <v>3641</v>
      </c>
      <c r="E44" s="5780" t="s">
        <v>3648</v>
      </c>
      <c r="F44" s="5780" t="s">
        <v>22</v>
      </c>
      <c r="G44" s="5780" t="s">
        <v>22</v>
      </c>
      <c r="H44" s="5780" t="s">
        <v>22</v>
      </c>
      <c r="I44" s="5780" t="s">
        <v>22</v>
      </c>
    </row>
    <row customHeight="1" ht="11.25">
      <c r="A45" s="5780" t="s">
        <v>1130</v>
      </c>
      <c r="B45" s="5780" t="s">
        <v>3655</v>
      </c>
      <c r="C45" s="5780" t="s">
        <v>22</v>
      </c>
      <c r="D45" s="5780" t="s">
        <v>3641</v>
      </c>
      <c r="E45" s="5780" t="s">
        <v>3648</v>
      </c>
      <c r="F45" s="5780" t="s">
        <v>22</v>
      </c>
      <c r="G45" s="5780" t="s">
        <v>22</v>
      </c>
      <c r="H45" s="5780" t="s">
        <v>22</v>
      </c>
      <c r="I45" s="5780" t="s">
        <v>22</v>
      </c>
    </row>
    <row customHeight="1" ht="11.25">
      <c r="A46" s="5780" t="s">
        <v>1132</v>
      </c>
      <c r="B46" s="5780" t="s">
        <v>3656</v>
      </c>
      <c r="C46" s="5780" t="s">
        <v>22</v>
      </c>
      <c r="D46" s="5780" t="s">
        <v>3641</v>
      </c>
      <c r="E46" s="5780" t="s">
        <v>3648</v>
      </c>
      <c r="F46" s="5780" t="s">
        <v>22</v>
      </c>
      <c r="G46" s="5780" t="s">
        <v>22</v>
      </c>
      <c r="H46" s="5780" t="s">
        <v>22</v>
      </c>
      <c r="I46" s="5780" t="s">
        <v>22</v>
      </c>
    </row>
    <row customHeight="1" ht="11.25">
      <c r="A47" s="5780" t="s">
        <v>1134</v>
      </c>
      <c r="B47" s="5780" t="s">
        <v>3657</v>
      </c>
      <c r="C47" s="5780" t="s">
        <v>22</v>
      </c>
      <c r="D47" s="5780" t="s">
        <v>3641</v>
      </c>
      <c r="E47" s="5780" t="s">
        <v>3648</v>
      </c>
      <c r="F47" s="5780" t="s">
        <v>22</v>
      </c>
      <c r="G47" s="5780" t="s">
        <v>22</v>
      </c>
      <c r="H47" s="5780" t="s">
        <v>22</v>
      </c>
      <c r="I47" s="5780" t="s">
        <v>22</v>
      </c>
    </row>
    <row customHeight="1" ht="11.25">
      <c r="A48" s="5780" t="s">
        <v>1136</v>
      </c>
      <c r="B48" s="5780" t="s">
        <v>3658</v>
      </c>
      <c r="C48" s="5780" t="s">
        <v>22</v>
      </c>
      <c r="D48" s="5780" t="s">
        <v>3602</v>
      </c>
      <c r="E48" s="5780" t="s">
        <v>3603</v>
      </c>
      <c r="F48" s="5780" t="s">
        <v>22</v>
      </c>
      <c r="G48" s="5780" t="s">
        <v>22</v>
      </c>
      <c r="H48" s="5780" t="s">
        <v>22</v>
      </c>
      <c r="I48" s="5780" t="s">
        <v>22</v>
      </c>
    </row>
    <row customHeight="1" ht="11.25">
      <c r="A49" s="5780" t="s">
        <v>1138</v>
      </c>
      <c r="B49" s="5780" t="s">
        <v>3659</v>
      </c>
      <c r="C49" s="5780" t="s">
        <v>22</v>
      </c>
      <c r="D49" s="5780" t="s">
        <v>3641</v>
      </c>
      <c r="E49" s="5780" t="s">
        <v>3648</v>
      </c>
      <c r="F49" s="5780" t="s">
        <v>22</v>
      </c>
      <c r="G49" s="5780" t="s">
        <v>22</v>
      </c>
      <c r="H49" s="5780" t="s">
        <v>22</v>
      </c>
      <c r="I49" s="5780" t="s">
        <v>22</v>
      </c>
    </row>
    <row customHeight="1" ht="11.25">
      <c r="A50" s="5780" t="s">
        <v>1140</v>
      </c>
      <c r="B50" s="5780" t="s">
        <v>3660</v>
      </c>
      <c r="C50" s="5780" t="s">
        <v>22</v>
      </c>
      <c r="D50" s="5780" t="s">
        <v>3641</v>
      </c>
      <c r="E50" s="5780" t="s">
        <v>3661</v>
      </c>
      <c r="F50" s="5780" t="s">
        <v>22</v>
      </c>
      <c r="G50" s="5780" t="s">
        <v>22</v>
      </c>
      <c r="H50" s="5780" t="s">
        <v>22</v>
      </c>
      <c r="I50" s="5780" t="s">
        <v>22</v>
      </c>
    </row>
    <row customHeight="1" ht="11.25">
      <c r="A51" s="5780" t="s">
        <v>1142</v>
      </c>
      <c r="B51" s="5780" t="s">
        <v>3662</v>
      </c>
      <c r="C51" s="5780" t="s">
        <v>22</v>
      </c>
      <c r="D51" s="5780" t="s">
        <v>3641</v>
      </c>
      <c r="E51" s="5780" t="s">
        <v>3648</v>
      </c>
      <c r="F51" s="5780" t="s">
        <v>22</v>
      </c>
      <c r="G51" s="5780" t="s">
        <v>22</v>
      </c>
      <c r="H51" s="5780" t="s">
        <v>22</v>
      </c>
      <c r="I51" s="5780" t="s">
        <v>22</v>
      </c>
    </row>
    <row customHeight="1" ht="11.25">
      <c r="A52" s="5780" t="s">
        <v>1144</v>
      </c>
      <c r="B52" s="5780" t="s">
        <v>3663</v>
      </c>
      <c r="C52" s="5780" t="s">
        <v>22</v>
      </c>
      <c r="D52" s="5780" t="s">
        <v>3641</v>
      </c>
      <c r="E52" s="5780" t="s">
        <v>3648</v>
      </c>
      <c r="F52" s="5780" t="s">
        <v>22</v>
      </c>
      <c r="G52" s="5780" t="s">
        <v>22</v>
      </c>
      <c r="H52" s="5780" t="s">
        <v>22</v>
      </c>
      <c r="I52" s="5780" t="s">
        <v>22</v>
      </c>
    </row>
    <row customHeight="1" ht="11.25">
      <c r="A53" s="5780" t="s">
        <v>1146</v>
      </c>
      <c r="B53" s="5780" t="s">
        <v>3664</v>
      </c>
      <c r="C53" s="5780" t="s">
        <v>22</v>
      </c>
      <c r="D53" s="5780" t="s">
        <v>3641</v>
      </c>
      <c r="E53" s="5780" t="s">
        <v>3600</v>
      </c>
      <c r="F53" s="5780" t="s">
        <v>22</v>
      </c>
      <c r="G53" s="5780" t="s">
        <v>22</v>
      </c>
      <c r="H53" s="5780" t="s">
        <v>22</v>
      </c>
      <c r="I53" s="5780" t="s">
        <v>22</v>
      </c>
    </row>
    <row customHeight="1" ht="11.25">
      <c r="A54" s="5780" t="s">
        <v>1148</v>
      </c>
      <c r="B54" s="5780" t="s">
        <v>3665</v>
      </c>
      <c r="C54" s="5780" t="s">
        <v>22</v>
      </c>
      <c r="D54" s="5780" t="s">
        <v>3605</v>
      </c>
      <c r="E54" s="5780" t="s">
        <v>3628</v>
      </c>
      <c r="F54" s="5780" t="s">
        <v>22</v>
      </c>
      <c r="G54" s="5780" t="s">
        <v>22</v>
      </c>
      <c r="H54" s="5780" t="s">
        <v>22</v>
      </c>
      <c r="I54" s="5780" t="s">
        <v>22</v>
      </c>
    </row>
    <row customHeight="1" ht="11.25">
      <c r="A55" s="5780" t="s">
        <v>1150</v>
      </c>
      <c r="B55" s="5780" t="s">
        <v>3666</v>
      </c>
      <c r="C55" s="5780" t="s">
        <v>22</v>
      </c>
      <c r="D55" s="5780" t="s">
        <v>3641</v>
      </c>
      <c r="E55" s="5780" t="s">
        <v>3648</v>
      </c>
      <c r="F55" s="5780" t="s">
        <v>22</v>
      </c>
      <c r="G55" s="5780" t="s">
        <v>22</v>
      </c>
      <c r="H55" s="5780" t="s">
        <v>22</v>
      </c>
      <c r="I55" s="5780" t="s">
        <v>22</v>
      </c>
    </row>
    <row customHeight="1" ht="11.25">
      <c r="A56" s="5780" t="s">
        <v>1152</v>
      </c>
      <c r="B56" s="5780" t="s">
        <v>3667</v>
      </c>
      <c r="C56" s="5780" t="s">
        <v>22</v>
      </c>
      <c r="D56" s="5780" t="s">
        <v>3605</v>
      </c>
      <c r="E56" s="5780" t="s">
        <v>3651</v>
      </c>
      <c r="F56" s="5780" t="s">
        <v>22</v>
      </c>
      <c r="G56" s="5780" t="s">
        <v>22</v>
      </c>
      <c r="H56" s="5780" t="s">
        <v>22</v>
      </c>
      <c r="I56" s="5780" t="s">
        <v>22</v>
      </c>
    </row>
    <row customHeight="1" ht="11.25">
      <c r="A57" s="5780" t="s">
        <v>1154</v>
      </c>
      <c r="B57" s="5780" t="s">
        <v>3668</v>
      </c>
      <c r="C57" s="5780" t="s">
        <v>22</v>
      </c>
      <c r="D57" s="5780" t="s">
        <v>3605</v>
      </c>
      <c r="E57" s="5780" t="s">
        <v>3600</v>
      </c>
      <c r="F57" s="5780" t="s">
        <v>22</v>
      </c>
      <c r="G57" s="5780" t="s">
        <v>22</v>
      </c>
      <c r="H57" s="5780" t="s">
        <v>22</v>
      </c>
      <c r="I57" s="5780" t="s">
        <v>22</v>
      </c>
    </row>
    <row customHeight="1" ht="11.25">
      <c r="A58" s="5780" t="s">
        <v>1805</v>
      </c>
      <c r="B58" s="5780" t="s">
        <v>3669</v>
      </c>
      <c r="C58" s="5780" t="s">
        <v>22</v>
      </c>
      <c r="D58" s="5780" t="s">
        <v>3605</v>
      </c>
      <c r="E58" s="5780" t="s">
        <v>3651</v>
      </c>
      <c r="F58" s="5780" t="s">
        <v>22</v>
      </c>
      <c r="G58" s="5780" t="s">
        <v>22</v>
      </c>
      <c r="H58" s="5780" t="s">
        <v>22</v>
      </c>
      <c r="I58" s="5780" t="s">
        <v>22</v>
      </c>
    </row>
    <row customHeight="1" ht="11.25">
      <c r="A59" s="5780" t="s">
        <v>1809</v>
      </c>
      <c r="B59" s="5780" t="s">
        <v>3670</v>
      </c>
      <c r="C59" s="5780" t="s">
        <v>22</v>
      </c>
      <c r="D59" s="5780" t="s">
        <v>3671</v>
      </c>
      <c r="E59" s="5780" t="s">
        <v>3603</v>
      </c>
      <c r="F59" s="5780" t="s">
        <v>22</v>
      </c>
      <c r="G59" s="5780" t="s">
        <v>22</v>
      </c>
      <c r="H59" s="5780" t="s">
        <v>22</v>
      </c>
      <c r="I59" s="5780" t="s">
        <v>22</v>
      </c>
    </row>
    <row customHeight="1" ht="11.25">
      <c r="A60" s="5780" t="s">
        <v>1812</v>
      </c>
      <c r="B60" s="5780" t="s">
        <v>3672</v>
      </c>
      <c r="C60" s="5780" t="s">
        <v>22</v>
      </c>
      <c r="D60" s="5780" t="s">
        <v>3673</v>
      </c>
      <c r="E60" s="5780" t="s">
        <v>3603</v>
      </c>
      <c r="F60" s="5780" t="s">
        <v>22</v>
      </c>
      <c r="G60" s="5780" t="s">
        <v>22</v>
      </c>
      <c r="H60" s="5780" t="s">
        <v>22</v>
      </c>
      <c r="I60" s="5780" t="s">
        <v>22</v>
      </c>
    </row>
    <row customHeight="1" ht="11.25">
      <c r="A61" s="5780" t="s">
        <v>3360</v>
      </c>
      <c r="B61" s="5780" t="s">
        <v>3674</v>
      </c>
      <c r="C61" s="5780" t="s">
        <v>22</v>
      </c>
      <c r="D61" s="5780" t="s">
        <v>3675</v>
      </c>
      <c r="E61" s="5780" t="s">
        <v>3603</v>
      </c>
      <c r="F61" s="5780" t="s">
        <v>22</v>
      </c>
      <c r="G61" s="5780" t="s">
        <v>22</v>
      </c>
      <c r="H61" s="5780" t="s">
        <v>22</v>
      </c>
      <c r="I61" s="5780" t="s">
        <v>22</v>
      </c>
    </row>
    <row customHeight="1" ht="11.25">
      <c r="A62" s="5780" t="s">
        <v>3363</v>
      </c>
      <c r="B62" s="5780" t="s">
        <v>3676</v>
      </c>
      <c r="C62" s="5780" t="s">
        <v>22</v>
      </c>
      <c r="D62" s="5780" t="s">
        <v>3613</v>
      </c>
      <c r="E62" s="5780" t="s">
        <v>3603</v>
      </c>
      <c r="F62" s="5780" t="s">
        <v>22</v>
      </c>
      <c r="G62" s="5780" t="s">
        <v>22</v>
      </c>
      <c r="H62" s="5780" t="s">
        <v>22</v>
      </c>
      <c r="I62" s="5780" t="s">
        <v>22</v>
      </c>
    </row>
    <row customHeight="1" ht="11.25">
      <c r="A63" s="5780" t="s">
        <v>3366</v>
      </c>
      <c r="B63" s="5780" t="s">
        <v>3677</v>
      </c>
      <c r="C63" s="5780" t="s">
        <v>22</v>
      </c>
      <c r="D63" s="5780" t="s">
        <v>3613</v>
      </c>
      <c r="E63" s="5780" t="s">
        <v>3603</v>
      </c>
      <c r="F63" s="5780" t="s">
        <v>22</v>
      </c>
      <c r="G63" s="5780" t="s">
        <v>22</v>
      </c>
      <c r="H63" s="5780" t="s">
        <v>22</v>
      </c>
      <c r="I63" s="5780" t="s">
        <v>22</v>
      </c>
    </row>
    <row customHeight="1" ht="11.25">
      <c r="A64" s="5780" t="s">
        <v>3369</v>
      </c>
      <c r="B64" s="5780" t="s">
        <v>3678</v>
      </c>
      <c r="C64" s="5780" t="s">
        <v>22</v>
      </c>
      <c r="D64" s="5780" t="s">
        <v>3650</v>
      </c>
      <c r="E64" s="5780" t="s">
        <v>3603</v>
      </c>
      <c r="F64" s="5780" t="s">
        <v>22</v>
      </c>
      <c r="G64" s="5780" t="s">
        <v>22</v>
      </c>
      <c r="H64" s="5780" t="s">
        <v>22</v>
      </c>
      <c r="I64" s="5780" t="s">
        <v>22</v>
      </c>
    </row>
    <row customHeight="1" ht="11.25">
      <c r="A65" s="5780" t="s">
        <v>3374</v>
      </c>
      <c r="B65" s="5780" t="s">
        <v>3679</v>
      </c>
      <c r="C65" s="5780" t="s">
        <v>22</v>
      </c>
      <c r="D65" s="5780" t="s">
        <v>3605</v>
      </c>
      <c r="E65" s="5780" t="s">
        <v>3680</v>
      </c>
      <c r="F65" s="5780" t="s">
        <v>22</v>
      </c>
      <c r="G65" s="5780" t="s">
        <v>22</v>
      </c>
      <c r="H65" s="5780" t="s">
        <v>22</v>
      </c>
      <c r="I65" s="5780" t="s">
        <v>22</v>
      </c>
    </row>
    <row customHeight="1" ht="11.25">
      <c r="A66" s="5780" t="s">
        <v>3377</v>
      </c>
      <c r="B66" s="5780" t="s">
        <v>3681</v>
      </c>
      <c r="C66" s="5780" t="s">
        <v>22</v>
      </c>
      <c r="D66" s="5780" t="s">
        <v>3682</v>
      </c>
      <c r="E66" s="5780" t="s">
        <v>3603</v>
      </c>
      <c r="F66" s="5780" t="s">
        <v>22</v>
      </c>
      <c r="G66" s="5780" t="s">
        <v>22</v>
      </c>
      <c r="H66" s="5780" t="s">
        <v>22</v>
      </c>
      <c r="I66" s="5780" t="s">
        <v>22</v>
      </c>
    </row>
    <row customHeight="1" ht="11.25">
      <c r="A67" s="5780" t="s">
        <v>2122</v>
      </c>
      <c r="B67" s="5780" t="s">
        <v>3683</v>
      </c>
      <c r="C67" s="5780" t="s">
        <v>22</v>
      </c>
      <c r="D67" s="5780" t="s">
        <v>3605</v>
      </c>
      <c r="E67" s="5780" t="s">
        <v>3603</v>
      </c>
      <c r="F67" s="5780" t="s">
        <v>22</v>
      </c>
      <c r="G67" s="5780" t="s">
        <v>22</v>
      </c>
      <c r="H67" s="5780" t="s">
        <v>22</v>
      </c>
      <c r="I67" s="5780" t="s">
        <v>22</v>
      </c>
    </row>
    <row customHeight="1" ht="11.25">
      <c r="A68" s="5780" t="s">
        <v>3380</v>
      </c>
      <c r="B68" s="5780" t="s">
        <v>3684</v>
      </c>
      <c r="C68" s="5780" t="s">
        <v>22</v>
      </c>
      <c r="D68" s="5780" t="s">
        <v>3685</v>
      </c>
      <c r="E68" s="5780" t="s">
        <v>3680</v>
      </c>
      <c r="F68" s="5780" t="s">
        <v>22</v>
      </c>
      <c r="G68" s="5780" t="s">
        <v>22</v>
      </c>
      <c r="H68" s="5780" t="s">
        <v>22</v>
      </c>
      <c r="I68" s="5780" t="s">
        <v>22</v>
      </c>
    </row>
    <row customHeight="1" ht="11.25">
      <c r="A69" s="5780" t="s">
        <v>2325</v>
      </c>
      <c r="B69" s="5780" t="s">
        <v>3686</v>
      </c>
      <c r="C69" s="5780" t="s">
        <v>22</v>
      </c>
      <c r="D69" s="5780" t="s">
        <v>3685</v>
      </c>
      <c r="E69" s="5780" t="s">
        <v>3680</v>
      </c>
      <c r="F69" s="5780" t="s">
        <v>22</v>
      </c>
      <c r="G69" s="5780" t="s">
        <v>22</v>
      </c>
      <c r="H69" s="5780" t="s">
        <v>22</v>
      </c>
      <c r="I69" s="5780" t="s">
        <v>22</v>
      </c>
    </row>
    <row customHeight="1" ht="11.25">
      <c r="A70" s="5780" t="s">
        <v>3385</v>
      </c>
      <c r="B70" s="5780" t="s">
        <v>3687</v>
      </c>
      <c r="C70" s="5780" t="s">
        <v>22</v>
      </c>
      <c r="D70" s="5780" t="s">
        <v>3685</v>
      </c>
      <c r="E70" s="5780" t="s">
        <v>3680</v>
      </c>
      <c r="F70" s="5780" t="s">
        <v>22</v>
      </c>
      <c r="G70" s="5780" t="s">
        <v>22</v>
      </c>
      <c r="H70" s="5780" t="s">
        <v>22</v>
      </c>
      <c r="I70" s="5780" t="s">
        <v>22</v>
      </c>
    </row>
    <row customHeight="1" ht="11.25">
      <c r="A71" s="5780" t="s">
        <v>3388</v>
      </c>
      <c r="B71" s="5780" t="s">
        <v>3688</v>
      </c>
      <c r="C71" s="5780" t="s">
        <v>22</v>
      </c>
      <c r="D71" s="5780" t="s">
        <v>3685</v>
      </c>
      <c r="E71" s="5780" t="s">
        <v>3680</v>
      </c>
      <c r="F71" s="5780" t="s">
        <v>22</v>
      </c>
      <c r="G71" s="5780" t="s">
        <v>22</v>
      </c>
      <c r="H71" s="5780" t="s">
        <v>22</v>
      </c>
      <c r="I71" s="5780" t="s">
        <v>22</v>
      </c>
    </row>
    <row customHeight="1" ht="11.25">
      <c r="A72" s="5780" t="s">
        <v>3391</v>
      </c>
      <c r="B72" s="5780" t="s">
        <v>3689</v>
      </c>
      <c r="C72" s="5780" t="s">
        <v>22</v>
      </c>
      <c r="D72" s="5780" t="s">
        <v>3650</v>
      </c>
      <c r="E72" s="5780" t="s">
        <v>3631</v>
      </c>
      <c r="F72" s="5780" t="s">
        <v>22</v>
      </c>
      <c r="G72" s="5780" t="s">
        <v>22</v>
      </c>
      <c r="H72" s="5780" t="s">
        <v>22</v>
      </c>
      <c r="I72" s="5780" t="s">
        <v>22</v>
      </c>
    </row>
    <row customHeight="1" ht="11.25">
      <c r="A73" s="5780" t="s">
        <v>3394</v>
      </c>
      <c r="B73" s="5780" t="s">
        <v>3690</v>
      </c>
      <c r="C73" s="5780" t="s">
        <v>22</v>
      </c>
      <c r="D73" s="5780" t="s">
        <v>3605</v>
      </c>
      <c r="E73" s="5780" t="s">
        <v>3628</v>
      </c>
      <c r="F73" s="5780" t="s">
        <v>22</v>
      </c>
      <c r="G73" s="5780" t="s">
        <v>22</v>
      </c>
      <c r="H73" s="5780" t="s">
        <v>22</v>
      </c>
      <c r="I73" s="5780" t="s">
        <v>22</v>
      </c>
    </row>
    <row customHeight="1" ht="11.25">
      <c r="A74" s="5780" t="s">
        <v>3397</v>
      </c>
      <c r="B74" s="5780" t="s">
        <v>3691</v>
      </c>
      <c r="C74" s="5780" t="s">
        <v>22</v>
      </c>
      <c r="D74" s="5780" t="s">
        <v>3602</v>
      </c>
      <c r="E74" s="5780" t="s">
        <v>3603</v>
      </c>
      <c r="F74" s="5780" t="s">
        <v>22</v>
      </c>
      <c r="G74" s="5780" t="s">
        <v>22</v>
      </c>
      <c r="H74" s="5780" t="s">
        <v>22</v>
      </c>
      <c r="I74" s="5780" t="s">
        <v>22</v>
      </c>
    </row>
    <row customHeight="1" ht="11.25">
      <c r="A75" s="5780" t="s">
        <v>3400</v>
      </c>
      <c r="B75" s="5780" t="s">
        <v>3692</v>
      </c>
      <c r="C75" s="5780" t="s">
        <v>22</v>
      </c>
      <c r="D75" s="5780" t="s">
        <v>3641</v>
      </c>
      <c r="E75" s="5780" t="s">
        <v>3600</v>
      </c>
      <c r="F75" s="5780" t="s">
        <v>22</v>
      </c>
      <c r="G75" s="5780" t="s">
        <v>22</v>
      </c>
      <c r="H75" s="5780" t="s">
        <v>22</v>
      </c>
      <c r="I75" s="5780" t="s">
        <v>22</v>
      </c>
    </row>
    <row customHeight="1" ht="11.25">
      <c r="A76" s="5780" t="s">
        <v>3403</v>
      </c>
      <c r="B76" s="5780" t="s">
        <v>3693</v>
      </c>
      <c r="C76" s="5780" t="s">
        <v>22</v>
      </c>
      <c r="D76" s="5780" t="s">
        <v>3605</v>
      </c>
      <c r="E76" s="5780" t="s">
        <v>3680</v>
      </c>
      <c r="F76" s="5780" t="s">
        <v>22</v>
      </c>
      <c r="G76" s="5780" t="s">
        <v>22</v>
      </c>
      <c r="H76" s="5780" t="s">
        <v>22</v>
      </c>
      <c r="I76" s="5780" t="s">
        <v>22</v>
      </c>
    </row>
    <row customHeight="1" ht="11.25">
      <c r="A77" s="5780" t="s">
        <v>3406</v>
      </c>
      <c r="B77" s="5780" t="s">
        <v>3694</v>
      </c>
      <c r="C77" s="5780" t="s">
        <v>22</v>
      </c>
      <c r="D77" s="5780" t="s">
        <v>3605</v>
      </c>
      <c r="E77" s="5780" t="s">
        <v>3680</v>
      </c>
      <c r="F77" s="5780" t="s">
        <v>22</v>
      </c>
      <c r="G77" s="5780" t="s">
        <v>22</v>
      </c>
      <c r="H77" s="5780" t="s">
        <v>22</v>
      </c>
      <c r="I77" s="5780" t="s">
        <v>22</v>
      </c>
    </row>
    <row customHeight="1" ht="11.25">
      <c r="A78" s="5780" t="s">
        <v>3409</v>
      </c>
      <c r="B78" s="5780" t="s">
        <v>3695</v>
      </c>
      <c r="C78" s="5780" t="s">
        <v>22</v>
      </c>
      <c r="D78" s="5780" t="s">
        <v>3605</v>
      </c>
      <c r="E78" s="5780" t="s">
        <v>3680</v>
      </c>
      <c r="F78" s="5780" t="s">
        <v>22</v>
      </c>
      <c r="G78" s="5780" t="s">
        <v>22</v>
      </c>
      <c r="H78" s="5780" t="s">
        <v>22</v>
      </c>
      <c r="I78" s="5780" t="s">
        <v>22</v>
      </c>
    </row>
    <row customHeight="1" ht="11.25">
      <c r="A79" s="5780" t="s">
        <v>3414</v>
      </c>
      <c r="B79" s="5780" t="s">
        <v>3696</v>
      </c>
      <c r="C79" s="5780" t="s">
        <v>22</v>
      </c>
      <c r="D79" s="5780" t="s">
        <v>3605</v>
      </c>
      <c r="E79" s="5780" t="s">
        <v>3680</v>
      </c>
      <c r="F79" s="5780" t="s">
        <v>22</v>
      </c>
      <c r="G79" s="5780" t="s">
        <v>22</v>
      </c>
      <c r="H79" s="5780" t="s">
        <v>22</v>
      </c>
      <c r="I79" s="5780" t="s">
        <v>22</v>
      </c>
    </row>
    <row customHeight="1" ht="11.25">
      <c r="A80" s="5780" t="s">
        <v>3417</v>
      </c>
      <c r="B80" s="5780" t="s">
        <v>3697</v>
      </c>
      <c r="C80" s="5780" t="s">
        <v>22</v>
      </c>
      <c r="D80" s="5780" t="s">
        <v>3646</v>
      </c>
      <c r="E80" s="5780" t="s">
        <v>3603</v>
      </c>
      <c r="F80" s="5780" t="s">
        <v>22</v>
      </c>
      <c r="G80" s="5780" t="s">
        <v>22</v>
      </c>
      <c r="H80" s="5780" t="s">
        <v>22</v>
      </c>
      <c r="I80" s="5780" t="s">
        <v>22</v>
      </c>
    </row>
    <row customHeight="1" ht="11.25">
      <c r="A81" s="5780" t="s">
        <v>3420</v>
      </c>
      <c r="B81" s="5780" t="s">
        <v>3698</v>
      </c>
      <c r="C81" s="5780" t="s">
        <v>22</v>
      </c>
      <c r="D81" s="5780" t="s">
        <v>3630</v>
      </c>
      <c r="E81" s="5780" t="s">
        <v>3699</v>
      </c>
      <c r="F81" s="5780" t="s">
        <v>22</v>
      </c>
      <c r="G81" s="5780" t="s">
        <v>22</v>
      </c>
      <c r="H81" s="5780" t="s">
        <v>22</v>
      </c>
      <c r="I81" s="5780" t="s">
        <v>22</v>
      </c>
    </row>
    <row customHeight="1" ht="11.25">
      <c r="A82" s="5780" t="s">
        <v>3423</v>
      </c>
      <c r="B82" s="5780" t="s">
        <v>3700</v>
      </c>
      <c r="C82" s="5780" t="s">
        <v>22</v>
      </c>
      <c r="D82" s="5780" t="s">
        <v>3701</v>
      </c>
      <c r="E82" s="5780" t="s">
        <v>3628</v>
      </c>
      <c r="F82" s="5780" t="s">
        <v>22</v>
      </c>
      <c r="G82" s="5780" t="s">
        <v>22</v>
      </c>
      <c r="H82" s="5780" t="s">
        <v>22</v>
      </c>
      <c r="I82" s="5780" t="s">
        <v>22</v>
      </c>
    </row>
    <row customHeight="1" ht="11.25">
      <c r="A83" s="5780" t="s">
        <v>3426</v>
      </c>
      <c r="B83" s="5780" t="s">
        <v>3702</v>
      </c>
      <c r="C83" s="5780" t="s">
        <v>22</v>
      </c>
      <c r="D83" s="5780" t="s">
        <v>3650</v>
      </c>
      <c r="E83" s="5780" t="s">
        <v>3628</v>
      </c>
      <c r="F83" s="5780" t="s">
        <v>22</v>
      </c>
      <c r="G83" s="5780" t="s">
        <v>22</v>
      </c>
      <c r="H83" s="5780" t="s">
        <v>22</v>
      </c>
      <c r="I83" s="5780" t="s">
        <v>22</v>
      </c>
    </row>
    <row customHeight="1" ht="11.25">
      <c r="A84" s="5780" t="s">
        <v>3429</v>
      </c>
      <c r="B84" s="5780" t="s">
        <v>3703</v>
      </c>
      <c r="C84" s="5780" t="s">
        <v>22</v>
      </c>
      <c r="D84" s="5780" t="s">
        <v>3650</v>
      </c>
      <c r="E84" s="5780" t="s">
        <v>3704</v>
      </c>
      <c r="F84" s="5780" t="s">
        <v>22</v>
      </c>
      <c r="G84" s="5780" t="s">
        <v>22</v>
      </c>
      <c r="H84" s="5780" t="s">
        <v>22</v>
      </c>
      <c r="I84" s="5780" t="s">
        <v>22</v>
      </c>
    </row>
    <row customHeight="1" ht="11.25">
      <c r="A85" s="5780" t="s">
        <v>3432</v>
      </c>
      <c r="B85" s="5780" t="s">
        <v>3705</v>
      </c>
      <c r="C85" s="5780" t="s">
        <v>22</v>
      </c>
      <c r="D85" s="5780" t="s">
        <v>3650</v>
      </c>
      <c r="E85" s="5780" t="s">
        <v>3706</v>
      </c>
      <c r="F85" s="5780" t="s">
        <v>22</v>
      </c>
      <c r="G85" s="5780" t="s">
        <v>22</v>
      </c>
      <c r="H85" s="5780" t="s">
        <v>22</v>
      </c>
      <c r="I85" s="5780" t="s">
        <v>22</v>
      </c>
    </row>
    <row customHeight="1" ht="11.25">
      <c r="A86" s="5780" t="s">
        <v>3433</v>
      </c>
      <c r="B86" s="5780" t="s">
        <v>3707</v>
      </c>
      <c r="C86" s="5780" t="s">
        <v>22</v>
      </c>
      <c r="D86" s="5780" t="s">
        <v>3650</v>
      </c>
      <c r="E86" s="5780" t="s">
        <v>3706</v>
      </c>
      <c r="F86" s="5780" t="s">
        <v>22</v>
      </c>
      <c r="G86" s="5780" t="s">
        <v>22</v>
      </c>
      <c r="H86" s="5780" t="s">
        <v>22</v>
      </c>
      <c r="I86" s="5780" t="s">
        <v>22</v>
      </c>
    </row>
    <row customHeight="1" ht="11.25">
      <c r="A87" s="5780" t="s">
        <v>3436</v>
      </c>
      <c r="B87" s="5780" t="s">
        <v>3708</v>
      </c>
      <c r="C87" s="5780" t="s">
        <v>22</v>
      </c>
      <c r="D87" s="5780" t="s">
        <v>3650</v>
      </c>
      <c r="E87" s="5780" t="s">
        <v>3706</v>
      </c>
      <c r="F87" s="5780" t="s">
        <v>22</v>
      </c>
      <c r="G87" s="5780" t="s">
        <v>22</v>
      </c>
      <c r="H87" s="5780" t="s">
        <v>22</v>
      </c>
      <c r="I87" s="5780" t="s">
        <v>22</v>
      </c>
    </row>
    <row customHeight="1" ht="11.25">
      <c r="A88" s="5780" t="s">
        <v>3439</v>
      </c>
      <c r="B88" s="5780" t="s">
        <v>3709</v>
      </c>
      <c r="C88" s="5780" t="s">
        <v>22</v>
      </c>
      <c r="D88" s="5780" t="s">
        <v>3650</v>
      </c>
      <c r="E88" s="5780" t="s">
        <v>3603</v>
      </c>
      <c r="F88" s="5780" t="s">
        <v>22</v>
      </c>
      <c r="G88" s="5780" t="s">
        <v>22</v>
      </c>
      <c r="H88" s="5780" t="s">
        <v>22</v>
      </c>
      <c r="I88" s="5780" t="s">
        <v>22</v>
      </c>
    </row>
    <row customHeight="1" ht="11.25">
      <c r="A89" s="5780" t="s">
        <v>3442</v>
      </c>
      <c r="B89" s="5780" t="s">
        <v>3710</v>
      </c>
      <c r="C89" s="5780" t="s">
        <v>22</v>
      </c>
      <c r="D89" s="5780" t="s">
        <v>3646</v>
      </c>
      <c r="E89" s="5780" t="s">
        <v>3603</v>
      </c>
      <c r="F89" s="5780" t="s">
        <v>22</v>
      </c>
      <c r="G89" s="5780" t="s">
        <v>22</v>
      </c>
      <c r="H89" s="5780" t="s">
        <v>22</v>
      </c>
      <c r="I89" s="5780" t="s">
        <v>22</v>
      </c>
    </row>
    <row customHeight="1" ht="11.25">
      <c r="A90" s="5780" t="s">
        <v>3445</v>
      </c>
      <c r="B90" s="5780" t="s">
        <v>3711</v>
      </c>
      <c r="C90" s="5780" t="s">
        <v>22</v>
      </c>
      <c r="D90" s="5780" t="s">
        <v>3650</v>
      </c>
      <c r="E90" s="5780" t="s">
        <v>3628</v>
      </c>
      <c r="F90" s="5780" t="s">
        <v>22</v>
      </c>
      <c r="G90" s="5780" t="s">
        <v>22</v>
      </c>
      <c r="H90" s="5780" t="s">
        <v>22</v>
      </c>
      <c r="I90" s="5780" t="s">
        <v>22</v>
      </c>
    </row>
    <row customHeight="1" ht="11.25">
      <c r="A91" s="5780" t="s">
        <v>3450</v>
      </c>
      <c r="B91" s="5780" t="s">
        <v>3712</v>
      </c>
      <c r="C91" s="5780" t="s">
        <v>22</v>
      </c>
      <c r="D91" s="5780" t="s">
        <v>3713</v>
      </c>
      <c r="E91" s="5780" t="s">
        <v>3714</v>
      </c>
      <c r="F91" s="5780" t="s">
        <v>22</v>
      </c>
      <c r="G91" s="5780" t="s">
        <v>22</v>
      </c>
      <c r="H91" s="5780" t="s">
        <v>22</v>
      </c>
      <c r="I91" s="5780" t="s">
        <v>22</v>
      </c>
    </row>
    <row customHeight="1" ht="11.25">
      <c r="A92" s="5780" t="s">
        <v>3453</v>
      </c>
      <c r="B92" s="5780" t="s">
        <v>3715</v>
      </c>
      <c r="C92" s="5780" t="s">
        <v>22</v>
      </c>
      <c r="D92" s="5780" t="s">
        <v>3605</v>
      </c>
      <c r="E92" s="5780" t="s">
        <v>3680</v>
      </c>
      <c r="F92" s="5780" t="s">
        <v>22</v>
      </c>
      <c r="G92" s="5780" t="s">
        <v>22</v>
      </c>
      <c r="H92" s="5780" t="s">
        <v>22</v>
      </c>
      <c r="I92" s="5780" t="s">
        <v>22</v>
      </c>
    </row>
    <row customHeight="1" ht="11.25">
      <c r="A93" s="5780" t="s">
        <v>3456</v>
      </c>
      <c r="B93" s="5780" t="s">
        <v>3716</v>
      </c>
      <c r="C93" s="5780" t="s">
        <v>22</v>
      </c>
      <c r="D93" s="5780" t="s">
        <v>3717</v>
      </c>
      <c r="E93" s="5780" t="s">
        <v>3603</v>
      </c>
      <c r="F93" s="5780" t="s">
        <v>22</v>
      </c>
      <c r="G93" s="5780" t="s">
        <v>22</v>
      </c>
      <c r="H93" s="5780" t="s">
        <v>22</v>
      </c>
      <c r="I93" s="5780" t="s">
        <v>22</v>
      </c>
    </row>
    <row customHeight="1" ht="11.25">
      <c r="A94" s="5780" t="s">
        <v>3459</v>
      </c>
      <c r="B94" s="5780" t="s">
        <v>3718</v>
      </c>
      <c r="C94" s="5780" t="s">
        <v>22</v>
      </c>
      <c r="D94" s="5780" t="s">
        <v>3719</v>
      </c>
      <c r="E94" s="5780" t="s">
        <v>3720</v>
      </c>
      <c r="F94" s="5780" t="s">
        <v>22</v>
      </c>
      <c r="G94" s="5780" t="s">
        <v>22</v>
      </c>
      <c r="H94" s="5780" t="s">
        <v>22</v>
      </c>
      <c r="I94" s="5780" t="s">
        <v>22</v>
      </c>
    </row>
    <row customHeight="1" ht="11.25">
      <c r="A95" s="5780" t="s">
        <v>3462</v>
      </c>
      <c r="B95" s="5780" t="s">
        <v>3721</v>
      </c>
      <c r="C95" s="5780" t="s">
        <v>22</v>
      </c>
      <c r="D95" s="5780" t="s">
        <v>3722</v>
      </c>
      <c r="E95" s="5780" t="s">
        <v>3706</v>
      </c>
      <c r="F95" s="5780" t="s">
        <v>22</v>
      </c>
      <c r="G95" s="5780" t="s">
        <v>22</v>
      </c>
      <c r="H95" s="5780" t="s">
        <v>22</v>
      </c>
      <c r="I95" s="5780" t="s">
        <v>22</v>
      </c>
    </row>
    <row customHeight="1" ht="11.25">
      <c r="A96" s="5780" t="s">
        <v>3465</v>
      </c>
      <c r="B96" s="5780" t="s">
        <v>3723</v>
      </c>
      <c r="C96" s="5780" t="s">
        <v>22</v>
      </c>
      <c r="D96" s="5780" t="s">
        <v>3605</v>
      </c>
      <c r="E96" s="5780" t="s">
        <v>3603</v>
      </c>
      <c r="F96" s="5780" t="s">
        <v>22</v>
      </c>
      <c r="G96" s="5780" t="s">
        <v>22</v>
      </c>
      <c r="H96" s="5780" t="s">
        <v>22</v>
      </c>
      <c r="I96" s="5780" t="s">
        <v>22</v>
      </c>
    </row>
    <row customHeight="1" ht="11.25">
      <c r="A97" s="5780" t="s">
        <v>3468</v>
      </c>
      <c r="B97" s="5780" t="s">
        <v>3724</v>
      </c>
      <c r="C97" s="5780" t="s">
        <v>22</v>
      </c>
      <c r="D97" s="5780" t="s">
        <v>3630</v>
      </c>
      <c r="E97" s="5780" t="s">
        <v>3725</v>
      </c>
      <c r="F97" s="5780" t="s">
        <v>22</v>
      </c>
      <c r="G97" s="5780" t="s">
        <v>22</v>
      </c>
      <c r="H97" s="5780" t="s">
        <v>22</v>
      </c>
      <c r="I97" s="5780" t="s">
        <v>22</v>
      </c>
    </row>
    <row customHeight="1" ht="11.25">
      <c r="A98" s="5780" t="s">
        <v>3471</v>
      </c>
      <c r="B98" s="5780" t="s">
        <v>3726</v>
      </c>
      <c r="C98" s="5780" t="s">
        <v>22</v>
      </c>
      <c r="D98" s="5780" t="s">
        <v>3727</v>
      </c>
      <c r="E98" s="5780" t="s">
        <v>3603</v>
      </c>
      <c r="F98" s="5780" t="s">
        <v>22</v>
      </c>
      <c r="G98" s="5780" t="s">
        <v>22</v>
      </c>
      <c r="H98" s="5780" t="s">
        <v>22</v>
      </c>
      <c r="I98" s="5780" t="s">
        <v>22</v>
      </c>
    </row>
    <row customHeight="1" ht="11.25">
      <c r="A99" s="5780" t="s">
        <v>3474</v>
      </c>
      <c r="B99" s="5780" t="s">
        <v>3728</v>
      </c>
      <c r="C99" s="5780" t="s">
        <v>22</v>
      </c>
      <c r="D99" s="5780" t="s">
        <v>3630</v>
      </c>
      <c r="E99" s="5780" t="s">
        <v>3631</v>
      </c>
      <c r="F99" s="5780" t="s">
        <v>22</v>
      </c>
      <c r="G99" s="5780" t="s">
        <v>22</v>
      </c>
      <c r="H99" s="5780" t="s">
        <v>22</v>
      </c>
      <c r="I99" s="5780" t="s">
        <v>22</v>
      </c>
    </row>
    <row customHeight="1" ht="11.25">
      <c r="A100" s="5780" t="s">
        <v>3475</v>
      </c>
      <c r="B100" s="5780" t="s">
        <v>3729</v>
      </c>
      <c r="C100" s="5780" t="s">
        <v>22</v>
      </c>
      <c r="D100" s="5780" t="s">
        <v>3730</v>
      </c>
      <c r="E100" s="5780" t="s">
        <v>3731</v>
      </c>
      <c r="F100" s="5780" t="s">
        <v>22</v>
      </c>
      <c r="G100" s="5780" t="s">
        <v>22</v>
      </c>
      <c r="H100" s="5780" t="s">
        <v>22</v>
      </c>
      <c r="I100" s="5780" t="s">
        <v>22</v>
      </c>
    </row>
    <row customHeight="1" ht="11.25">
      <c r="A101" s="5780" t="s">
        <v>3478</v>
      </c>
      <c r="B101" s="5780" t="s">
        <v>3732</v>
      </c>
      <c r="C101" s="5780" t="s">
        <v>22</v>
      </c>
      <c r="D101" s="5780" t="s">
        <v>3605</v>
      </c>
      <c r="E101" s="5780" t="s">
        <v>3633</v>
      </c>
      <c r="F101" s="5780" t="s">
        <v>22</v>
      </c>
      <c r="G101" s="5780" t="s">
        <v>22</v>
      </c>
      <c r="H101" s="5780" t="s">
        <v>22</v>
      </c>
      <c r="I101" s="5780" t="s">
        <v>22</v>
      </c>
    </row>
    <row customHeight="1" ht="11.25">
      <c r="A102" s="5780" t="s">
        <v>3481</v>
      </c>
      <c r="B102" s="5780" t="s">
        <v>3733</v>
      </c>
      <c r="C102" s="5780" t="s">
        <v>22</v>
      </c>
      <c r="D102" s="5780" t="s">
        <v>3605</v>
      </c>
      <c r="E102" s="5780" t="s">
        <v>3725</v>
      </c>
      <c r="F102" s="5780" t="s">
        <v>22</v>
      </c>
      <c r="G102" s="5780" t="s">
        <v>22</v>
      </c>
      <c r="H102" s="5780" t="s">
        <v>22</v>
      </c>
      <c r="I102" s="5780" t="s">
        <v>22</v>
      </c>
    </row>
    <row customHeight="1" ht="11.25">
      <c r="A103" s="5780" t="s">
        <v>3484</v>
      </c>
      <c r="B103" s="5780" t="s">
        <v>3734</v>
      </c>
      <c r="C103" s="5780" t="s">
        <v>22</v>
      </c>
      <c r="D103" s="5780" t="s">
        <v>3735</v>
      </c>
      <c r="E103" s="5780" t="s">
        <v>3633</v>
      </c>
      <c r="F103" s="5780" t="s">
        <v>22</v>
      </c>
      <c r="G103" s="5780" t="s">
        <v>22</v>
      </c>
      <c r="H103" s="5780" t="s">
        <v>22</v>
      </c>
      <c r="I103" s="5780" t="s">
        <v>22</v>
      </c>
    </row>
    <row customHeight="1" ht="11.25">
      <c r="A104" s="5780" t="s">
        <v>3487</v>
      </c>
      <c r="B104" s="5780" t="s">
        <v>3736</v>
      </c>
      <c r="C104" s="5780" t="s">
        <v>22</v>
      </c>
      <c r="D104" s="5780" t="s">
        <v>3650</v>
      </c>
      <c r="E104" s="5780" t="s">
        <v>3631</v>
      </c>
      <c r="F104" s="5780" t="s">
        <v>22</v>
      </c>
      <c r="G104" s="5780" t="s">
        <v>22</v>
      </c>
      <c r="H104" s="5780" t="s">
        <v>22</v>
      </c>
      <c r="I104" s="5780" t="s">
        <v>22</v>
      </c>
    </row>
    <row customHeight="1" ht="11.25">
      <c r="A105" s="5780" t="s">
        <v>3488</v>
      </c>
      <c r="B105" s="5780" t="s">
        <v>3737</v>
      </c>
      <c r="C105" s="5780" t="s">
        <v>22</v>
      </c>
      <c r="D105" s="5780" t="s">
        <v>3738</v>
      </c>
      <c r="E105" s="5780" t="s">
        <v>3631</v>
      </c>
      <c r="F105" s="5780" t="s">
        <v>22</v>
      </c>
      <c r="G105" s="5780" t="s">
        <v>22</v>
      </c>
      <c r="H105" s="5780" t="s">
        <v>22</v>
      </c>
      <c r="I105" s="5780" t="s">
        <v>22</v>
      </c>
    </row>
    <row customHeight="1" ht="11.25">
      <c r="A106" s="5780" t="s">
        <v>3491</v>
      </c>
      <c r="B106" s="5780" t="s">
        <v>3739</v>
      </c>
      <c r="C106" s="5780" t="s">
        <v>22</v>
      </c>
      <c r="D106" s="5780" t="s">
        <v>3740</v>
      </c>
      <c r="E106" s="5780" t="s">
        <v>3648</v>
      </c>
      <c r="F106" s="5780" t="s">
        <v>22</v>
      </c>
      <c r="G106" s="5780" t="s">
        <v>22</v>
      </c>
      <c r="H106" s="5780" t="s">
        <v>22</v>
      </c>
      <c r="I106" s="5780"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9713-F24F-83CF-A9D3-E2778010C5A1}" mc:Ignorable="x14ac xr xr2 xr3">
  <sheetPr>
    <tabColor rgb="FFFFCC99"/>
  </sheetPr>
  <dimension ref="A1:AL9"/>
  <sheetViews>
    <sheetView topLeftCell="A1" workbookViewId="0">
      <selection activeCell="A1" sqref="A1"/>
    </sheetView>
  </sheetViews>
  <sheetFormatPr customHeight="1" defaultRowHeight="11.25"/>
  <sheetData>
    <row customHeight="1" ht="11.25">
      <c r="A1" s="0" t="s">
        <v>2342</v>
      </c>
      <c r="B1" s="0" t="s">
        <v>2343</v>
      </c>
      <c r="C1" s="0" t="s">
        <v>2344</v>
      </c>
      <c r="D1" s="0" t="s">
        <v>3741</v>
      </c>
      <c r="E1" s="0" t="s">
        <v>3742</v>
      </c>
      <c r="F1" s="0" t="s">
        <v>3743</v>
      </c>
      <c r="G1" s="0" t="s">
        <v>3744</v>
      </c>
      <c r="H1" s="0" t="s">
        <v>3745</v>
      </c>
      <c r="I1" s="0" t="s">
        <v>3746</v>
      </c>
      <c r="J1" s="0" t="s">
        <v>3747</v>
      </c>
      <c r="K1" s="0" t="s">
        <v>3748</v>
      </c>
      <c r="L1" s="0" t="s">
        <v>3749</v>
      </c>
      <c r="M1" s="0" t="s">
        <v>3750</v>
      </c>
      <c r="N1" s="0" t="s">
        <v>3751</v>
      </c>
      <c r="O1" s="0" t="s">
        <v>3230</v>
      </c>
      <c r="P1" s="0" t="s">
        <v>3232</v>
      </c>
      <c r="Q1" s="0" t="s">
        <v>3233</v>
      </c>
      <c r="R1" s="0" t="s">
        <v>3752</v>
      </c>
      <c r="S1" s="0" t="s">
        <v>3753</v>
      </c>
      <c r="T1" s="0" t="s">
        <v>3754</v>
      </c>
      <c r="U1" s="0" t="s">
        <v>3755</v>
      </c>
      <c r="V1" s="0" t="s">
        <v>3756</v>
      </c>
      <c r="W1" s="0" t="s">
        <v>3757</v>
      </c>
      <c r="X1" s="0" t="s">
        <v>3758</v>
      </c>
      <c r="Y1" s="0" t="s">
        <v>3759</v>
      </c>
      <c r="Z1" s="0" t="s">
        <v>3760</v>
      </c>
      <c r="AA1" s="0" t="s">
        <v>3761</v>
      </c>
      <c r="AB1" s="0" t="s">
        <v>3762</v>
      </c>
      <c r="AC1" s="0" t="s">
        <v>3763</v>
      </c>
      <c r="AD1" s="0" t="s">
        <v>3764</v>
      </c>
      <c r="AE1" s="0" t="s">
        <v>3765</v>
      </c>
      <c r="AF1" s="0" t="s">
        <v>3766</v>
      </c>
      <c r="AG1" s="0" t="s">
        <v>3767</v>
      </c>
      <c r="AH1" s="0" t="s">
        <v>3768</v>
      </c>
      <c r="AI1" s="0" t="s">
        <v>3769</v>
      </c>
      <c r="AJ1" s="0" t="s">
        <v>3770</v>
      </c>
      <c r="AK1" s="0" t="s">
        <v>3771</v>
      </c>
      <c r="AL1" s="0" t="s">
        <v>3772</v>
      </c>
    </row>
    <row customHeight="1" ht="11.25">
      <c r="A2" s="0" t="s">
        <v>22</v>
      </c>
      <c r="B2" s="0" t="s">
        <v>48</v>
      </c>
      <c r="C2" s="0" t="s">
        <v>50</v>
      </c>
      <c r="D2" s="0" t="s">
        <v>22</v>
      </c>
      <c r="E2" s="0" t="s">
        <v>3773</v>
      </c>
      <c r="F2" s="0" t="s">
        <v>3774</v>
      </c>
      <c r="G2" s="0" t="s">
        <v>3241</v>
      </c>
      <c r="H2" s="0" t="s">
        <v>3241</v>
      </c>
      <c r="I2" s="0" t="s">
        <v>3242</v>
      </c>
      <c r="J2" s="0" t="s">
        <v>3775</v>
      </c>
      <c r="K2" s="0" t="s">
        <v>3776</v>
      </c>
      <c r="L2" s="0" t="s">
        <v>3777</v>
      </c>
      <c r="M2" s="0" t="s">
        <v>3778</v>
      </c>
      <c r="N2" s="0" t="s">
        <v>106</v>
      </c>
      <c r="O2" s="0" t="s">
        <v>3241</v>
      </c>
      <c r="P2" s="0" t="s">
        <v>3241</v>
      </c>
      <c r="Q2" s="0" t="s">
        <v>3242</v>
      </c>
      <c r="R2" s="0" t="s">
        <v>3775</v>
      </c>
      <c r="S2" s="0" t="s">
        <v>3776</v>
      </c>
      <c r="T2" s="0" t="s">
        <v>3779</v>
      </c>
      <c r="U2" s="0" t="s">
        <v>3780</v>
      </c>
      <c r="V2" s="0" t="s">
        <v>570</v>
      </c>
      <c r="W2" s="0" t="s">
        <v>3781</v>
      </c>
      <c r="X2" s="0" t="s">
        <v>3782</v>
      </c>
      <c r="Y2" s="0" t="s">
        <v>3780</v>
      </c>
      <c r="Z2" s="0" t="s">
        <v>3783</v>
      </c>
      <c r="AA2" s="0" t="s">
        <v>3784</v>
      </c>
      <c r="AB2" s="0" t="s">
        <v>570</v>
      </c>
      <c r="AC2" s="0" t="s">
        <v>65</v>
      </c>
      <c r="AD2" s="0" t="s">
        <v>19</v>
      </c>
      <c r="AE2" s="0" t="s">
        <v>19</v>
      </c>
      <c r="AF2" s="0" t="s">
        <v>1080</v>
      </c>
      <c r="AG2" s="0" t="s">
        <v>3785</v>
      </c>
      <c r="AH2" s="0" t="s">
        <v>22</v>
      </c>
      <c r="AI2" s="0" t="s">
        <v>22</v>
      </c>
      <c r="AJ2" s="0" t="s">
        <v>22</v>
      </c>
      <c r="AK2" s="0" t="s">
        <v>22</v>
      </c>
      <c r="AL2" s="0" t="s">
        <v>3786</v>
      </c>
    </row>
    <row customHeight="1" ht="11.25">
      <c r="A3" s="0" t="s">
        <v>22</v>
      </c>
      <c r="B3" s="0" t="s">
        <v>48</v>
      </c>
      <c r="C3" s="0" t="s">
        <v>50</v>
      </c>
      <c r="D3" s="0" t="s">
        <v>22</v>
      </c>
      <c r="E3" s="0" t="s">
        <v>3773</v>
      </c>
      <c r="F3" s="0" t="s">
        <v>3774</v>
      </c>
      <c r="G3" s="0" t="s">
        <v>3241</v>
      </c>
      <c r="H3" s="0" t="s">
        <v>3241</v>
      </c>
      <c r="I3" s="0" t="s">
        <v>3242</v>
      </c>
      <c r="J3" s="0" t="s">
        <v>3775</v>
      </c>
      <c r="K3" s="0" t="s">
        <v>3776</v>
      </c>
      <c r="L3" s="0" t="s">
        <v>3777</v>
      </c>
      <c r="M3" s="0" t="s">
        <v>3778</v>
      </c>
      <c r="N3" s="0" t="s">
        <v>106</v>
      </c>
      <c r="O3" s="0" t="s">
        <v>3241</v>
      </c>
      <c r="P3" s="0" t="s">
        <v>3241</v>
      </c>
      <c r="Q3" s="0" t="s">
        <v>3242</v>
      </c>
      <c r="R3" s="0" t="s">
        <v>3775</v>
      </c>
      <c r="S3" s="0" t="s">
        <v>3776</v>
      </c>
      <c r="T3" s="0" t="s">
        <v>3779</v>
      </c>
      <c r="U3" s="0" t="s">
        <v>3780</v>
      </c>
      <c r="V3" s="0" t="s">
        <v>570</v>
      </c>
      <c r="W3" s="0" t="s">
        <v>3781</v>
      </c>
      <c r="X3" s="0" t="s">
        <v>3782</v>
      </c>
      <c r="Y3" s="0" t="s">
        <v>3780</v>
      </c>
      <c r="Z3" s="0" t="s">
        <v>3783</v>
      </c>
      <c r="AA3" s="0" t="s">
        <v>3784</v>
      </c>
      <c r="AB3" s="0" t="s">
        <v>570</v>
      </c>
      <c r="AC3" s="0" t="s">
        <v>65</v>
      </c>
      <c r="AD3" s="0" t="s">
        <v>19</v>
      </c>
      <c r="AE3" s="0" t="s">
        <v>19</v>
      </c>
      <c r="AF3" s="0" t="s">
        <v>1080</v>
      </c>
      <c r="AG3" s="0" t="s">
        <v>3785</v>
      </c>
      <c r="AH3" s="0" t="s">
        <v>22</v>
      </c>
      <c r="AI3" s="0" t="s">
        <v>22</v>
      </c>
      <c r="AJ3" s="0" t="s">
        <v>22</v>
      </c>
      <c r="AK3" s="0" t="s">
        <v>22</v>
      </c>
      <c r="AL3" s="0" t="s">
        <v>3786</v>
      </c>
    </row>
    <row customHeight="1" ht="11.25">
      <c r="A4" s="0" t="s">
        <v>22</v>
      </c>
      <c r="B4" s="0" t="s">
        <v>48</v>
      </c>
      <c r="C4" s="0" t="s">
        <v>50</v>
      </c>
      <c r="D4" s="0" t="s">
        <v>22</v>
      </c>
      <c r="E4" s="0" t="s">
        <v>1027</v>
      </c>
      <c r="F4" s="0" t="s">
        <v>1028</v>
      </c>
      <c r="G4" s="0" t="s">
        <v>1029</v>
      </c>
      <c r="H4" s="0" t="s">
        <v>1029</v>
      </c>
      <c r="I4" s="0" t="s">
        <v>1030</v>
      </c>
      <c r="J4" s="0" t="s">
        <v>1031</v>
      </c>
      <c r="K4" s="0" t="s">
        <v>1032</v>
      </c>
      <c r="L4" s="0" t="s">
        <v>1033</v>
      </c>
      <c r="M4" s="0" t="s">
        <v>1034</v>
      </c>
      <c r="N4" s="0" t="s">
        <v>106</v>
      </c>
      <c r="O4" s="0" t="s">
        <v>1029</v>
      </c>
      <c r="P4" s="0" t="s">
        <v>1029</v>
      </c>
      <c r="Q4" s="0" t="s">
        <v>1030</v>
      </c>
      <c r="R4" s="0" t="s">
        <v>1031</v>
      </c>
      <c r="S4" s="0" t="s">
        <v>1032</v>
      </c>
      <c r="T4" s="0" t="s">
        <v>3787</v>
      </c>
      <c r="U4" s="0" t="s">
        <v>3788</v>
      </c>
      <c r="V4" s="0" t="s">
        <v>570</v>
      </c>
      <c r="W4" s="0" t="s">
        <v>3781</v>
      </c>
      <c r="X4" s="0" t="s">
        <v>3789</v>
      </c>
      <c r="Y4" s="0" t="s">
        <v>3790</v>
      </c>
      <c r="Z4" s="0" t="s">
        <v>3791</v>
      </c>
      <c r="AA4" s="0" t="s">
        <v>3792</v>
      </c>
      <c r="AB4" s="0" t="s">
        <v>570</v>
      </c>
      <c r="AC4" s="0" t="s">
        <v>65</v>
      </c>
      <c r="AD4" s="0" t="s">
        <v>65</v>
      </c>
      <c r="AE4" s="0" t="s">
        <v>65</v>
      </c>
      <c r="AF4" s="0" t="s">
        <v>3793</v>
      </c>
      <c r="AG4" s="0" t="s">
        <v>3794</v>
      </c>
      <c r="AH4" s="0" t="s">
        <v>3793</v>
      </c>
      <c r="AI4" s="0" t="s">
        <v>3795</v>
      </c>
      <c r="AJ4" s="0" t="s">
        <v>3793</v>
      </c>
      <c r="AK4" s="0" t="s">
        <v>3795</v>
      </c>
      <c r="AL4" s="0" t="s">
        <v>3796</v>
      </c>
    </row>
    <row customHeight="1" ht="11.25">
      <c r="A5" s="0" t="s">
        <v>22</v>
      </c>
      <c r="B5" s="0" t="s">
        <v>48</v>
      </c>
      <c r="C5" s="0" t="s">
        <v>50</v>
      </c>
      <c r="D5" s="0" t="s">
        <v>22</v>
      </c>
      <c r="E5" s="0" t="s">
        <v>1027</v>
      </c>
      <c r="F5" s="0" t="s">
        <v>1028</v>
      </c>
      <c r="G5" s="0" t="s">
        <v>1029</v>
      </c>
      <c r="H5" s="0" t="s">
        <v>1029</v>
      </c>
      <c r="I5" s="0" t="s">
        <v>1030</v>
      </c>
      <c r="J5" s="0" t="s">
        <v>1031</v>
      </c>
      <c r="K5" s="0" t="s">
        <v>1032</v>
      </c>
      <c r="L5" s="0" t="s">
        <v>1033</v>
      </c>
      <c r="M5" s="0" t="s">
        <v>1034</v>
      </c>
      <c r="N5" s="0" t="s">
        <v>106</v>
      </c>
      <c r="O5" s="0" t="s">
        <v>1029</v>
      </c>
      <c r="P5" s="0" t="s">
        <v>1029</v>
      </c>
      <c r="Q5" s="0" t="s">
        <v>1030</v>
      </c>
      <c r="R5" s="0" t="s">
        <v>1031</v>
      </c>
      <c r="S5" s="0" t="s">
        <v>1032</v>
      </c>
      <c r="T5" s="0" t="s">
        <v>3787</v>
      </c>
      <c r="U5" s="0" t="s">
        <v>3788</v>
      </c>
      <c r="V5" s="0" t="s">
        <v>570</v>
      </c>
      <c r="W5" s="0" t="s">
        <v>3781</v>
      </c>
      <c r="X5" s="0" t="s">
        <v>3789</v>
      </c>
      <c r="Y5" s="0" t="s">
        <v>3790</v>
      </c>
      <c r="Z5" s="0" t="s">
        <v>3791</v>
      </c>
      <c r="AA5" s="0" t="s">
        <v>3792</v>
      </c>
      <c r="AB5" s="0" t="s">
        <v>570</v>
      </c>
      <c r="AC5" s="0" t="s">
        <v>65</v>
      </c>
      <c r="AD5" s="0" t="s">
        <v>65</v>
      </c>
      <c r="AE5" s="0" t="s">
        <v>65</v>
      </c>
      <c r="AF5" s="0" t="s">
        <v>3793</v>
      </c>
      <c r="AG5" s="0" t="s">
        <v>3794</v>
      </c>
      <c r="AH5" s="0" t="s">
        <v>3793</v>
      </c>
      <c r="AI5" s="0" t="s">
        <v>3795</v>
      </c>
      <c r="AJ5" s="0" t="s">
        <v>3793</v>
      </c>
      <c r="AK5" s="0" t="s">
        <v>3795</v>
      </c>
      <c r="AL5" s="0" t="s">
        <v>3796</v>
      </c>
    </row>
    <row customHeight="1" ht="11.25">
      <c r="A6" s="0" t="s">
        <v>22</v>
      </c>
      <c r="B6" s="0" t="s">
        <v>48</v>
      </c>
      <c r="C6" s="0" t="s">
        <v>50</v>
      </c>
      <c r="D6" s="0" t="s">
        <v>22</v>
      </c>
      <c r="E6" s="0" t="s">
        <v>1053</v>
      </c>
      <c r="F6" s="0" t="s">
        <v>1028</v>
      </c>
      <c r="G6" s="0" t="s">
        <v>1054</v>
      </c>
      <c r="H6" s="0" t="s">
        <v>1054</v>
      </c>
      <c r="I6" s="0" t="s">
        <v>1055</v>
      </c>
      <c r="J6" s="0" t="s">
        <v>1056</v>
      </c>
      <c r="K6" s="0" t="s">
        <v>1057</v>
      </c>
      <c r="L6" s="0" t="s">
        <v>1058</v>
      </c>
      <c r="M6" s="0" t="s">
        <v>109</v>
      </c>
      <c r="N6" s="0" t="s">
        <v>106</v>
      </c>
      <c r="O6" s="0" t="s">
        <v>1054</v>
      </c>
      <c r="P6" s="0" t="s">
        <v>1054</v>
      </c>
      <c r="Q6" s="0" t="s">
        <v>1055</v>
      </c>
      <c r="R6" s="0" t="s">
        <v>1056</v>
      </c>
      <c r="S6" s="0" t="s">
        <v>1057</v>
      </c>
      <c r="T6" s="0" t="s">
        <v>3787</v>
      </c>
      <c r="U6" s="0" t="s">
        <v>3788</v>
      </c>
      <c r="V6" s="0" t="s">
        <v>570</v>
      </c>
      <c r="W6" s="0" t="s">
        <v>3781</v>
      </c>
      <c r="X6" s="0" t="s">
        <v>3797</v>
      </c>
      <c r="Y6" s="0" t="s">
        <v>3790</v>
      </c>
      <c r="Z6" s="0" t="s">
        <v>3798</v>
      </c>
      <c r="AA6" s="0" t="s">
        <v>3799</v>
      </c>
      <c r="AB6" s="0" t="s">
        <v>570</v>
      </c>
      <c r="AC6" s="0" t="s">
        <v>65</v>
      </c>
      <c r="AD6" s="0" t="s">
        <v>65</v>
      </c>
      <c r="AE6" s="0" t="s">
        <v>65</v>
      </c>
      <c r="AF6" s="0" t="s">
        <v>1080</v>
      </c>
      <c r="AG6" s="0" t="s">
        <v>3800</v>
      </c>
      <c r="AH6" s="0" t="s">
        <v>1080</v>
      </c>
      <c r="AI6" s="0" t="s">
        <v>3800</v>
      </c>
      <c r="AJ6" s="0" t="s">
        <v>1080</v>
      </c>
      <c r="AK6" s="0" t="s">
        <v>3800</v>
      </c>
      <c r="AL6" s="0" t="s">
        <v>3801</v>
      </c>
    </row>
    <row customHeight="1" ht="11.25">
      <c r="A7" s="0" t="s">
        <v>22</v>
      </c>
      <c r="B7" s="0" t="s">
        <v>48</v>
      </c>
      <c r="C7" s="0" t="s">
        <v>50</v>
      </c>
      <c r="D7" s="0" t="s">
        <v>22</v>
      </c>
      <c r="E7" s="0" t="s">
        <v>1053</v>
      </c>
      <c r="F7" s="0" t="s">
        <v>1028</v>
      </c>
      <c r="G7" s="0" t="s">
        <v>1054</v>
      </c>
      <c r="H7" s="0" t="s">
        <v>1054</v>
      </c>
      <c r="I7" s="0" t="s">
        <v>1055</v>
      </c>
      <c r="J7" s="0" t="s">
        <v>1056</v>
      </c>
      <c r="K7" s="0" t="s">
        <v>1057</v>
      </c>
      <c r="L7" s="0" t="s">
        <v>1058</v>
      </c>
      <c r="M7" s="0" t="s">
        <v>109</v>
      </c>
      <c r="N7" s="0" t="s">
        <v>106</v>
      </c>
      <c r="O7" s="0" t="s">
        <v>1054</v>
      </c>
      <c r="P7" s="0" t="s">
        <v>1054</v>
      </c>
      <c r="Q7" s="0" t="s">
        <v>1055</v>
      </c>
      <c r="R7" s="0" t="s">
        <v>1056</v>
      </c>
      <c r="S7" s="0" t="s">
        <v>1057</v>
      </c>
      <c r="T7" s="0" t="s">
        <v>3787</v>
      </c>
      <c r="U7" s="0" t="s">
        <v>3788</v>
      </c>
      <c r="V7" s="0" t="s">
        <v>570</v>
      </c>
      <c r="W7" s="0" t="s">
        <v>3781</v>
      </c>
      <c r="X7" s="0" t="s">
        <v>3797</v>
      </c>
      <c r="Y7" s="0" t="s">
        <v>3790</v>
      </c>
      <c r="Z7" s="0" t="s">
        <v>3798</v>
      </c>
      <c r="AA7" s="0" t="s">
        <v>3799</v>
      </c>
      <c r="AB7" s="0" t="s">
        <v>570</v>
      </c>
      <c r="AC7" s="0" t="s">
        <v>65</v>
      </c>
      <c r="AD7" s="0" t="s">
        <v>65</v>
      </c>
      <c r="AE7" s="0" t="s">
        <v>65</v>
      </c>
      <c r="AF7" s="0" t="s">
        <v>1080</v>
      </c>
      <c r="AG7" s="0" t="s">
        <v>3800</v>
      </c>
      <c r="AH7" s="0" t="s">
        <v>1080</v>
      </c>
      <c r="AI7" s="0" t="s">
        <v>3800</v>
      </c>
      <c r="AJ7" s="0" t="s">
        <v>1080</v>
      </c>
      <c r="AK7" s="0" t="s">
        <v>3800</v>
      </c>
      <c r="AL7" s="0" t="s">
        <v>3801</v>
      </c>
    </row>
    <row customHeight="1" ht="11.25">
      <c r="A8" s="0" t="s">
        <v>22</v>
      </c>
      <c r="B8" s="0" t="s">
        <v>48</v>
      </c>
      <c r="C8" s="0" t="s">
        <v>50</v>
      </c>
      <c r="D8" s="0" t="s">
        <v>22</v>
      </c>
      <c r="E8" s="0" t="s">
        <v>1162</v>
      </c>
      <c r="F8" s="0" t="s">
        <v>1028</v>
      </c>
      <c r="G8" s="0" t="s">
        <v>1054</v>
      </c>
      <c r="H8" s="0" t="s">
        <v>1054</v>
      </c>
      <c r="I8" s="0" t="s">
        <v>1055</v>
      </c>
      <c r="J8" s="0" t="s">
        <v>1163</v>
      </c>
      <c r="K8" s="0" t="s">
        <v>1164</v>
      </c>
      <c r="L8" s="0" t="s">
        <v>1165</v>
      </c>
      <c r="M8" s="0" t="s">
        <v>106</v>
      </c>
      <c r="N8" s="0" t="s">
        <v>106</v>
      </c>
      <c r="O8" s="0" t="s">
        <v>1054</v>
      </c>
      <c r="P8" s="0" t="s">
        <v>1054</v>
      </c>
      <c r="Q8" s="0" t="s">
        <v>1055</v>
      </c>
      <c r="R8" s="0" t="s">
        <v>1163</v>
      </c>
      <c r="S8" s="0" t="s">
        <v>1164</v>
      </c>
      <c r="T8" s="0" t="s">
        <v>3787</v>
      </c>
      <c r="U8" s="0" t="s">
        <v>3788</v>
      </c>
      <c r="V8" s="0" t="s">
        <v>570</v>
      </c>
      <c r="W8" s="0" t="s">
        <v>3781</v>
      </c>
      <c r="X8" s="0" t="s">
        <v>3789</v>
      </c>
      <c r="Y8" s="0" t="s">
        <v>3790</v>
      </c>
      <c r="Z8" s="0" t="s">
        <v>3802</v>
      </c>
      <c r="AA8" s="0" t="s">
        <v>3803</v>
      </c>
      <c r="AB8" s="0" t="s">
        <v>570</v>
      </c>
      <c r="AC8" s="0" t="s">
        <v>65</v>
      </c>
      <c r="AD8" s="0" t="s">
        <v>65</v>
      </c>
      <c r="AE8" s="0" t="s">
        <v>65</v>
      </c>
      <c r="AF8" s="0" t="s">
        <v>3804</v>
      </c>
      <c r="AG8" s="0" t="s">
        <v>3805</v>
      </c>
      <c r="AH8" s="0" t="s">
        <v>3804</v>
      </c>
      <c r="AI8" s="0" t="s">
        <v>3805</v>
      </c>
      <c r="AJ8" s="0" t="s">
        <v>3804</v>
      </c>
      <c r="AK8" s="0" t="s">
        <v>3805</v>
      </c>
      <c r="AL8" s="0" t="s">
        <v>3806</v>
      </c>
    </row>
    <row customHeight="1" ht="11.25">
      <c r="A9" s="0" t="s">
        <v>22</v>
      </c>
      <c r="B9" s="0" t="s">
        <v>48</v>
      </c>
      <c r="C9" s="0" t="s">
        <v>50</v>
      </c>
      <c r="D9" s="0" t="s">
        <v>22</v>
      </c>
      <c r="E9" s="0" t="s">
        <v>1162</v>
      </c>
      <c r="F9" s="0" t="s">
        <v>1028</v>
      </c>
      <c r="G9" s="0" t="s">
        <v>1054</v>
      </c>
      <c r="H9" s="0" t="s">
        <v>1054</v>
      </c>
      <c r="I9" s="0" t="s">
        <v>1055</v>
      </c>
      <c r="J9" s="0" t="s">
        <v>1163</v>
      </c>
      <c r="K9" s="0" t="s">
        <v>1164</v>
      </c>
      <c r="L9" s="0" t="s">
        <v>1165</v>
      </c>
      <c r="M9" s="0" t="s">
        <v>106</v>
      </c>
      <c r="N9" s="0" t="s">
        <v>106</v>
      </c>
      <c r="O9" s="0" t="s">
        <v>1054</v>
      </c>
      <c r="P9" s="0" t="s">
        <v>1054</v>
      </c>
      <c r="Q9" s="0" t="s">
        <v>1055</v>
      </c>
      <c r="R9" s="0" t="s">
        <v>1163</v>
      </c>
      <c r="S9" s="0" t="s">
        <v>1164</v>
      </c>
      <c r="T9" s="0" t="s">
        <v>3787</v>
      </c>
      <c r="U9" s="0" t="s">
        <v>3788</v>
      </c>
      <c r="V9" s="0" t="s">
        <v>570</v>
      </c>
      <c r="W9" s="0" t="s">
        <v>3781</v>
      </c>
      <c r="X9" s="0" t="s">
        <v>3789</v>
      </c>
      <c r="Y9" s="0" t="s">
        <v>3790</v>
      </c>
      <c r="Z9" s="0" t="s">
        <v>3802</v>
      </c>
      <c r="AA9" s="0" t="s">
        <v>3803</v>
      </c>
      <c r="AB9" s="0" t="s">
        <v>570</v>
      </c>
      <c r="AC9" s="0" t="s">
        <v>65</v>
      </c>
      <c r="AD9" s="0" t="s">
        <v>65</v>
      </c>
      <c r="AE9" s="0" t="s">
        <v>65</v>
      </c>
      <c r="AF9" s="0" t="s">
        <v>3804</v>
      </c>
      <c r="AG9" s="0" t="s">
        <v>3805</v>
      </c>
      <c r="AH9" s="0" t="s">
        <v>3804</v>
      </c>
      <c r="AI9" s="0" t="s">
        <v>3805</v>
      </c>
      <c r="AJ9" s="0" t="s">
        <v>3804</v>
      </c>
      <c r="AK9" s="0" t="s">
        <v>3805</v>
      </c>
      <c r="AL9" s="0" t="s">
        <v>3806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37805-5901-F9A4-A2B2-CCA05550F8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2877" width="9.140625"/>
  </cols>
  <sheetData>
    <row customHeight="1" ht="11.25">
      <c r="A1" s="581" t="s">
        <v>127</v>
      </c>
      <c r="B1" s="581" t="s">
        <v>3807</v>
      </c>
    </row>
    <row customHeight="1" ht="11.25">
      <c r="A2" s="460" t="s">
        <v>98</v>
      </c>
      <c r="B2" s="460" t="s">
        <v>3808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B771-8C7D-7368-8A8E-7DD809E3AE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875" width="9.140625"/>
    <col min="2" max="2" style="22875" width="65.28125" customWidth="1"/>
  </cols>
  <sheetData>
    <row customHeight="1" ht="11.25">
      <c r="A1" s="1233" t="s">
        <v>3809</v>
      </c>
      <c r="B1" s="1233" t="s">
        <v>3810</v>
      </c>
    </row>
    <row customHeight="1" ht="11.25">
      <c r="A2" s="1233">
        <v>4213775</v>
      </c>
      <c r="B2" s="1233" t="s">
        <v>1379</v>
      </c>
    </row>
    <row customHeight="1" ht="11.25">
      <c r="A3" s="1233">
        <v>4213784</v>
      </c>
      <c r="B3" s="1233" t="s">
        <v>1413</v>
      </c>
    </row>
    <row customHeight="1" ht="11.25">
      <c r="A4" s="1233">
        <v>4213781</v>
      </c>
      <c r="B4" s="1233" t="s">
        <v>1406</v>
      </c>
    </row>
    <row customHeight="1" ht="11.25">
      <c r="A5" s="1233">
        <v>4213776</v>
      </c>
      <c r="B5" s="1233" t="s">
        <v>163</v>
      </c>
    </row>
    <row customHeight="1" ht="11.25">
      <c r="A6" s="1233">
        <v>4213777</v>
      </c>
      <c r="B6" s="1233" t="s">
        <v>169</v>
      </c>
    </row>
    <row customHeight="1" ht="11.25">
      <c r="A7" s="1233">
        <v>4213778</v>
      </c>
      <c r="B7" s="1233" t="s">
        <v>175</v>
      </c>
    </row>
    <row customHeight="1" ht="11.25">
      <c r="A8" s="1233">
        <v>4213780</v>
      </c>
      <c r="B8" s="1233" t="s">
        <v>181</v>
      </c>
    </row>
    <row customHeight="1" ht="11.25">
      <c r="A9" s="1233">
        <v>4213779</v>
      </c>
      <c r="B9" s="1233" t="s">
        <v>1544</v>
      </c>
    </row>
    <row customHeight="1" ht="11.25">
      <c r="A10" s="1233">
        <v>4213783</v>
      </c>
      <c r="B10" s="1233" t="s">
        <v>1558</v>
      </c>
    </row>
    <row customHeight="1" ht="11.25">
      <c r="A11" s="1233">
        <v>4213782</v>
      </c>
      <c r="B11" s="1233"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37703-0875-E89F-BFAB-1D6ABE80FB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875" width="9.140625"/>
    <col min="2" max="2" style="22875" width="65.28125" customWidth="1"/>
  </cols>
  <sheetData>
    <row customHeight="1" ht="11.25">
      <c r="A1" s="1233" t="s">
        <v>3809</v>
      </c>
      <c r="B1" s="1233" t="s">
        <v>3811</v>
      </c>
    </row>
    <row customHeight="1" ht="11.25">
      <c r="A2" s="1233" t="s">
        <v>3812</v>
      </c>
      <c r="B2" s="1233" t="s">
        <v>1647</v>
      </c>
    </row>
    <row customHeight="1" ht="11.25">
      <c r="A3" s="1233" t="s">
        <v>3813</v>
      </c>
      <c r="B3" s="1233" t="s">
        <v>1656</v>
      </c>
    </row>
    <row customHeight="1" ht="11.25">
      <c r="A4" s="1233" t="s">
        <v>3814</v>
      </c>
      <c r="B4" s="1233" t="s">
        <v>1664</v>
      </c>
    </row>
    <row customHeight="1" ht="11.25">
      <c r="A5" s="1233" t="s">
        <v>3815</v>
      </c>
      <c r="B5" s="1233" t="s">
        <v>1673</v>
      </c>
    </row>
    <row customHeight="1" ht="11.25">
      <c r="A6" s="1233" t="s">
        <v>3816</v>
      </c>
      <c r="B6" s="1233" t="s">
        <v>1678</v>
      </c>
    </row>
    <row customHeight="1" ht="11.25">
      <c r="A7" s="1233" t="s">
        <v>3817</v>
      </c>
      <c r="B7" s="1233" t="s">
        <v>1685</v>
      </c>
    </row>
    <row customHeight="1" ht="11.25">
      <c r="A8" s="1233" t="s">
        <v>3818</v>
      </c>
      <c r="B8" s="1233" t="s">
        <v>1691</v>
      </c>
    </row>
    <row customHeight="1" ht="11.25">
      <c r="A9" s="1233" t="s">
        <v>3819</v>
      </c>
      <c r="B9" s="1233" t="s">
        <v>1696</v>
      </c>
    </row>
    <row customHeight="1" ht="11.25">
      <c r="A10" s="1233" t="s">
        <v>3820</v>
      </c>
      <c r="B10" s="1233" t="s">
        <v>1699</v>
      </c>
    </row>
    <row customHeight="1" ht="11.25">
      <c r="A11" s="1233" t="s">
        <v>3821</v>
      </c>
      <c r="B11" s="1233" t="s">
        <v>1705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18311-8A9C-B48D-6C16-10C0E7089195}"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771" t="s">
        <v>3235</v>
      </c>
      <c r="B1" s="771" t="s">
        <v>3230</v>
      </c>
      <c r="C1" s="771" t="s">
        <v>3232</v>
      </c>
      <c r="D1" s="771" t="s">
        <v>3233</v>
      </c>
    </row>
    <row customHeight="1" ht="11.25">
      <c r="A2" s="0">
        <v>1</v>
      </c>
      <c r="B2" s="0" t="s">
        <v>3822</v>
      </c>
      <c r="C2" s="0" t="s">
        <v>3822</v>
      </c>
      <c r="D2" s="0" t="s">
        <v>3823</v>
      </c>
    </row>
    <row customHeight="1" ht="11.25">
      <c r="A3" s="0">
        <v>2</v>
      </c>
      <c r="B3" s="0" t="s">
        <v>3822</v>
      </c>
      <c r="C3" s="0" t="s">
        <v>3824</v>
      </c>
      <c r="D3" s="0" t="s">
        <v>3825</v>
      </c>
    </row>
    <row customHeight="1" ht="11.25">
      <c r="A4" s="0">
        <v>3</v>
      </c>
      <c r="B4" s="0" t="s">
        <v>3822</v>
      </c>
      <c r="C4" s="0" t="s">
        <v>3826</v>
      </c>
      <c r="D4" s="0" t="s">
        <v>3827</v>
      </c>
    </row>
    <row customHeight="1" ht="11.25">
      <c r="A5" s="0">
        <v>4</v>
      </c>
      <c r="B5" s="0" t="s">
        <v>3822</v>
      </c>
      <c r="C5" s="0" t="s">
        <v>3828</v>
      </c>
      <c r="D5" s="0" t="s">
        <v>3829</v>
      </c>
    </row>
    <row customHeight="1" ht="11.25">
      <c r="A6" s="0">
        <v>5</v>
      </c>
      <c r="B6" s="0" t="s">
        <v>3822</v>
      </c>
      <c r="C6" s="0" t="s">
        <v>3830</v>
      </c>
      <c r="D6" s="0" t="s">
        <v>3831</v>
      </c>
    </row>
    <row customHeight="1" ht="11.25">
      <c r="A7" s="0">
        <v>6</v>
      </c>
      <c r="B7" s="0" t="s">
        <v>3822</v>
      </c>
      <c r="C7" s="0" t="s">
        <v>3832</v>
      </c>
      <c r="D7" s="0" t="s">
        <v>3833</v>
      </c>
    </row>
    <row customHeight="1" ht="11.25">
      <c r="A8" s="0">
        <v>7</v>
      </c>
      <c r="B8" s="0" t="s">
        <v>3822</v>
      </c>
      <c r="C8" s="0" t="s">
        <v>3834</v>
      </c>
      <c r="D8" s="0" t="s">
        <v>3835</v>
      </c>
    </row>
    <row customHeight="1" ht="11.25">
      <c r="A9" s="0">
        <v>8</v>
      </c>
      <c r="B9" s="0" t="s">
        <v>3822</v>
      </c>
      <c r="C9" s="0" t="s">
        <v>3836</v>
      </c>
      <c r="D9" s="0" t="s">
        <v>3837</v>
      </c>
    </row>
    <row customHeight="1" ht="11.25">
      <c r="A10" s="0">
        <v>9</v>
      </c>
      <c r="B10" s="0" t="s">
        <v>3822</v>
      </c>
      <c r="C10" s="0" t="s">
        <v>3838</v>
      </c>
      <c r="D10" s="0" t="s">
        <v>3839</v>
      </c>
    </row>
    <row customHeight="1" ht="11.25">
      <c r="A11" s="0">
        <v>10</v>
      </c>
      <c r="B11" s="0" t="s">
        <v>3822</v>
      </c>
      <c r="C11" s="0" t="s">
        <v>3840</v>
      </c>
      <c r="D11" s="0" t="s">
        <v>3841</v>
      </c>
    </row>
    <row customHeight="1" ht="11.25">
      <c r="A12" s="0">
        <v>11</v>
      </c>
      <c r="B12" s="0" t="s">
        <v>3822</v>
      </c>
      <c r="C12" s="0" t="s">
        <v>3842</v>
      </c>
      <c r="D12" s="0" t="s">
        <v>3843</v>
      </c>
    </row>
    <row customHeight="1" ht="11.25">
      <c r="A13" s="0">
        <v>13</v>
      </c>
      <c r="B13" s="0" t="s">
        <v>3822</v>
      </c>
      <c r="C13" s="0" t="s">
        <v>3844</v>
      </c>
      <c r="D13" s="0" t="s">
        <v>3845</v>
      </c>
    </row>
    <row customHeight="1" ht="11.25">
      <c r="A14" s="0">
        <v>14</v>
      </c>
      <c r="B14" s="0" t="s">
        <v>3822</v>
      </c>
      <c r="C14" s="0" t="s">
        <v>3846</v>
      </c>
      <c r="D14" s="0" t="s">
        <v>3847</v>
      </c>
    </row>
    <row customHeight="1" ht="11.25">
      <c r="A15" s="0">
        <v>15</v>
      </c>
      <c r="B15" s="0" t="s">
        <v>3822</v>
      </c>
      <c r="C15" s="0" t="s">
        <v>3848</v>
      </c>
      <c r="D15" s="0" t="s">
        <v>3849</v>
      </c>
    </row>
    <row customHeight="1" ht="11.25">
      <c r="A16" s="0">
        <v>16</v>
      </c>
      <c r="B16" s="0" t="s">
        <v>3822</v>
      </c>
      <c r="C16" s="0" t="s">
        <v>3850</v>
      </c>
      <c r="D16" s="0" t="s">
        <v>3851</v>
      </c>
    </row>
    <row customHeight="1" ht="11.25">
      <c r="A17" s="0">
        <v>17</v>
      </c>
      <c r="B17" s="0" t="s">
        <v>3822</v>
      </c>
      <c r="C17" s="0" t="s">
        <v>3852</v>
      </c>
      <c r="D17" s="0" t="s">
        <v>3853</v>
      </c>
    </row>
    <row customHeight="1" ht="11.25">
      <c r="A18" s="0">
        <v>18</v>
      </c>
      <c r="B18" s="0" t="s">
        <v>3822</v>
      </c>
      <c r="C18" s="0" t="s">
        <v>3854</v>
      </c>
      <c r="D18" s="0" t="s">
        <v>3855</v>
      </c>
    </row>
    <row customHeight="1" ht="11.25">
      <c r="A19" s="0">
        <v>19</v>
      </c>
      <c r="B19" s="0" t="s">
        <v>3822</v>
      </c>
      <c r="C19" s="0" t="s">
        <v>3856</v>
      </c>
      <c r="D19" s="0" t="s">
        <v>3857</v>
      </c>
    </row>
    <row customHeight="1" ht="11.25">
      <c r="A20" s="0">
        <v>20</v>
      </c>
      <c r="B20" s="0" t="s">
        <v>3822</v>
      </c>
      <c r="C20" s="0" t="s">
        <v>3858</v>
      </c>
      <c r="D20" s="0" t="s">
        <v>3859</v>
      </c>
    </row>
    <row customHeight="1" ht="11.25">
      <c r="A21" s="0">
        <v>21</v>
      </c>
      <c r="B21" s="0" t="s">
        <v>3860</v>
      </c>
      <c r="C21" s="0" t="s">
        <v>3861</v>
      </c>
      <c r="D21" s="0" t="s">
        <v>3862</v>
      </c>
    </row>
    <row customHeight="1" ht="11.25">
      <c r="A22" s="0">
        <v>22</v>
      </c>
      <c r="B22" s="0" t="s">
        <v>3860</v>
      </c>
      <c r="C22" s="0" t="s">
        <v>3860</v>
      </c>
      <c r="D22" s="0" t="s">
        <v>3863</v>
      </c>
    </row>
    <row customHeight="1" ht="11.25">
      <c r="A23" s="0">
        <v>23</v>
      </c>
      <c r="B23" s="0" t="s">
        <v>3860</v>
      </c>
      <c r="C23" s="0" t="s">
        <v>3864</v>
      </c>
      <c r="D23" s="0" t="s">
        <v>3865</v>
      </c>
    </row>
    <row customHeight="1" ht="11.25">
      <c r="A24" s="0">
        <v>24</v>
      </c>
      <c r="B24" s="0" t="s">
        <v>3860</v>
      </c>
      <c r="C24" s="0" t="s">
        <v>3866</v>
      </c>
      <c r="D24" s="0" t="s">
        <v>3867</v>
      </c>
    </row>
    <row customHeight="1" ht="11.25">
      <c r="A25" s="0">
        <v>25</v>
      </c>
      <c r="B25" s="0" t="s">
        <v>3860</v>
      </c>
      <c r="C25" s="0" t="s">
        <v>3868</v>
      </c>
      <c r="D25" s="0" t="s">
        <v>3869</v>
      </c>
    </row>
    <row customHeight="1" ht="11.25">
      <c r="A26" s="0">
        <v>26</v>
      </c>
      <c r="B26" s="0" t="s">
        <v>3860</v>
      </c>
      <c r="C26" s="0" t="s">
        <v>3870</v>
      </c>
      <c r="D26" s="0" t="s">
        <v>3871</v>
      </c>
    </row>
    <row customHeight="1" ht="11.25">
      <c r="A27" s="0">
        <v>27</v>
      </c>
      <c r="B27" s="0" t="s">
        <v>3860</v>
      </c>
      <c r="C27" s="0" t="s">
        <v>3872</v>
      </c>
      <c r="D27" s="0" t="s">
        <v>3873</v>
      </c>
    </row>
    <row customHeight="1" ht="11.25">
      <c r="A28" s="0">
        <v>28</v>
      </c>
      <c r="B28" s="0" t="s">
        <v>3860</v>
      </c>
      <c r="C28" s="0" t="s">
        <v>3874</v>
      </c>
      <c r="D28" s="0" t="s">
        <v>3875</v>
      </c>
    </row>
    <row customHeight="1" ht="11.25">
      <c r="A29" s="0">
        <v>29</v>
      </c>
      <c r="B29" s="0" t="s">
        <v>3860</v>
      </c>
      <c r="C29" s="0" t="s">
        <v>3876</v>
      </c>
      <c r="D29" s="0" t="s">
        <v>3877</v>
      </c>
    </row>
    <row customHeight="1" ht="11.25">
      <c r="A30" s="0">
        <v>30</v>
      </c>
      <c r="B30" s="0" t="s">
        <v>3860</v>
      </c>
      <c r="C30" s="0" t="s">
        <v>3878</v>
      </c>
      <c r="D30" s="0" t="s">
        <v>3879</v>
      </c>
    </row>
    <row customHeight="1" ht="11.25">
      <c r="A31" s="0">
        <v>31</v>
      </c>
      <c r="B31" s="0" t="s">
        <v>3860</v>
      </c>
      <c r="C31" s="0" t="s">
        <v>3880</v>
      </c>
      <c r="D31" s="0" t="s">
        <v>3881</v>
      </c>
    </row>
    <row customHeight="1" ht="11.25">
      <c r="A32" s="0">
        <v>32</v>
      </c>
      <c r="B32" s="0" t="s">
        <v>3882</v>
      </c>
      <c r="C32" s="0" t="s">
        <v>3882</v>
      </c>
      <c r="D32" s="0" t="s">
        <v>3883</v>
      </c>
    </row>
    <row customHeight="1" ht="11.25">
      <c r="A33" s="0">
        <v>33</v>
      </c>
      <c r="B33" s="0" t="s">
        <v>3882</v>
      </c>
      <c r="C33" s="0" t="s">
        <v>3884</v>
      </c>
      <c r="D33" s="0" t="s">
        <v>3885</v>
      </c>
    </row>
    <row customHeight="1" ht="11.25">
      <c r="A34" s="0">
        <v>34</v>
      </c>
      <c r="B34" s="0" t="s">
        <v>3882</v>
      </c>
      <c r="C34" s="0" t="s">
        <v>3886</v>
      </c>
      <c r="D34" s="0" t="s">
        <v>3887</v>
      </c>
    </row>
    <row customHeight="1" ht="11.25">
      <c r="A35" s="0">
        <v>35</v>
      </c>
      <c r="B35" s="0" t="s">
        <v>3882</v>
      </c>
      <c r="C35" s="0" t="s">
        <v>3888</v>
      </c>
      <c r="D35" s="0" t="s">
        <v>3889</v>
      </c>
    </row>
    <row customHeight="1" ht="11.25">
      <c r="A36" s="0">
        <v>36</v>
      </c>
      <c r="B36" s="0" t="s">
        <v>3882</v>
      </c>
      <c r="C36" s="0" t="s">
        <v>3890</v>
      </c>
      <c r="D36" s="0" t="s">
        <v>3891</v>
      </c>
    </row>
    <row customHeight="1" ht="11.25">
      <c r="A37" s="0">
        <v>37</v>
      </c>
      <c r="B37" s="0" t="s">
        <v>3882</v>
      </c>
      <c r="C37" s="0" t="s">
        <v>3892</v>
      </c>
      <c r="D37" s="0" t="s">
        <v>3893</v>
      </c>
    </row>
    <row customHeight="1" ht="11.25">
      <c r="A38" s="0">
        <v>38</v>
      </c>
      <c r="B38" s="0" t="s">
        <v>3882</v>
      </c>
      <c r="C38" s="0" t="s">
        <v>3848</v>
      </c>
      <c r="D38" s="0" t="s">
        <v>3894</v>
      </c>
    </row>
    <row customHeight="1" ht="11.25">
      <c r="A39" s="0">
        <v>39</v>
      </c>
      <c r="B39" s="0" t="s">
        <v>3882</v>
      </c>
      <c r="C39" s="0" t="s">
        <v>3895</v>
      </c>
      <c r="D39" s="0" t="s">
        <v>3896</v>
      </c>
    </row>
    <row customHeight="1" ht="11.25">
      <c r="A40" s="0">
        <v>40</v>
      </c>
      <c r="B40" s="0" t="s">
        <v>3882</v>
      </c>
      <c r="C40" s="0" t="s">
        <v>3897</v>
      </c>
      <c r="D40" s="0" t="s">
        <v>3898</v>
      </c>
    </row>
    <row customHeight="1" ht="11.25">
      <c r="A41" s="0">
        <v>41</v>
      </c>
      <c r="B41" s="0" t="s">
        <v>3899</v>
      </c>
      <c r="C41" s="0" t="s">
        <v>3899</v>
      </c>
      <c r="D41" s="0" t="s">
        <v>3900</v>
      </c>
    </row>
    <row customHeight="1" ht="11.25">
      <c r="A42" s="0">
        <v>42</v>
      </c>
      <c r="B42" s="0" t="s">
        <v>3899</v>
      </c>
      <c r="C42" s="0" t="s">
        <v>3901</v>
      </c>
      <c r="D42" s="0" t="s">
        <v>3902</v>
      </c>
    </row>
    <row customHeight="1" ht="11.25">
      <c r="A43" s="0">
        <v>43</v>
      </c>
      <c r="B43" s="0" t="s">
        <v>3899</v>
      </c>
      <c r="C43" s="0" t="s">
        <v>3903</v>
      </c>
      <c r="D43" s="0" t="s">
        <v>3904</v>
      </c>
    </row>
    <row customHeight="1" ht="11.25">
      <c r="A44" s="0">
        <v>44</v>
      </c>
      <c r="B44" s="0" t="s">
        <v>3899</v>
      </c>
      <c r="C44" s="0" t="s">
        <v>3905</v>
      </c>
      <c r="D44" s="0" t="s">
        <v>3906</v>
      </c>
    </row>
    <row customHeight="1" ht="11.25">
      <c r="A45" s="0">
        <v>45</v>
      </c>
      <c r="B45" s="0" t="s">
        <v>3899</v>
      </c>
      <c r="C45" s="0" t="s">
        <v>3907</v>
      </c>
      <c r="D45" s="0" t="s">
        <v>3908</v>
      </c>
    </row>
    <row customHeight="1" ht="11.25">
      <c r="A46" s="0">
        <v>46</v>
      </c>
      <c r="B46" s="0" t="s">
        <v>3899</v>
      </c>
      <c r="C46" s="0" t="s">
        <v>3909</v>
      </c>
      <c r="D46" s="0" t="s">
        <v>3910</v>
      </c>
    </row>
    <row customHeight="1" ht="11.25">
      <c r="A47" s="0">
        <v>47</v>
      </c>
      <c r="B47" s="0" t="s">
        <v>3899</v>
      </c>
      <c r="C47" s="0" t="s">
        <v>3911</v>
      </c>
      <c r="D47" s="0" t="s">
        <v>3912</v>
      </c>
    </row>
    <row customHeight="1" ht="11.25">
      <c r="A48" s="0">
        <v>48</v>
      </c>
      <c r="B48" s="0" t="s">
        <v>3899</v>
      </c>
      <c r="C48" s="0" t="s">
        <v>3913</v>
      </c>
      <c r="D48" s="0" t="s">
        <v>3914</v>
      </c>
    </row>
    <row customHeight="1" ht="11.25">
      <c r="A49" s="0">
        <v>49</v>
      </c>
      <c r="B49" s="0" t="s">
        <v>3899</v>
      </c>
      <c r="C49" s="0" t="s">
        <v>3915</v>
      </c>
      <c r="D49" s="0" t="s">
        <v>3916</v>
      </c>
    </row>
    <row customHeight="1" ht="11.25">
      <c r="A50" s="0">
        <v>50</v>
      </c>
      <c r="B50" s="0" t="s">
        <v>3899</v>
      </c>
      <c r="C50" s="0" t="s">
        <v>3917</v>
      </c>
      <c r="D50" s="0" t="s">
        <v>3918</v>
      </c>
    </row>
    <row customHeight="1" ht="11.25">
      <c r="A51" s="0">
        <v>51</v>
      </c>
      <c r="B51" s="0" t="s">
        <v>3899</v>
      </c>
      <c r="C51" s="0" t="s">
        <v>3919</v>
      </c>
      <c r="D51" s="0" t="s">
        <v>3920</v>
      </c>
    </row>
    <row customHeight="1" ht="11.25">
      <c r="A52" s="0">
        <v>52</v>
      </c>
      <c r="B52" s="0" t="s">
        <v>3899</v>
      </c>
      <c r="C52" s="0" t="s">
        <v>3921</v>
      </c>
      <c r="D52" s="0" t="s">
        <v>3922</v>
      </c>
    </row>
    <row customHeight="1" ht="11.25">
      <c r="A53" s="0">
        <v>53</v>
      </c>
      <c r="B53" s="0" t="s">
        <v>3899</v>
      </c>
      <c r="C53" s="0" t="s">
        <v>3923</v>
      </c>
      <c r="D53" s="0" t="s">
        <v>3924</v>
      </c>
    </row>
    <row customHeight="1" ht="11.25">
      <c r="A54" s="0">
        <v>54</v>
      </c>
      <c r="B54" s="0" t="s">
        <v>3899</v>
      </c>
      <c r="C54" s="0" t="s">
        <v>3925</v>
      </c>
      <c r="D54" s="0" t="s">
        <v>3926</v>
      </c>
    </row>
    <row customHeight="1" ht="11.25">
      <c r="A55" s="0">
        <v>55</v>
      </c>
      <c r="B55" s="0" t="s">
        <v>3899</v>
      </c>
      <c r="C55" s="0" t="s">
        <v>3927</v>
      </c>
      <c r="D55" s="0" t="s">
        <v>3928</v>
      </c>
    </row>
    <row customHeight="1" ht="11.25">
      <c r="A56" s="0">
        <v>56</v>
      </c>
      <c r="B56" s="0" t="s">
        <v>3899</v>
      </c>
      <c r="C56" s="0" t="s">
        <v>3929</v>
      </c>
      <c r="D56" s="0" t="s">
        <v>3930</v>
      </c>
    </row>
    <row customHeight="1" ht="11.25">
      <c r="A57" s="0">
        <v>57</v>
      </c>
      <c r="B57" s="0" t="s">
        <v>3931</v>
      </c>
      <c r="C57" s="0" t="s">
        <v>3932</v>
      </c>
      <c r="D57" s="0" t="s">
        <v>3933</v>
      </c>
    </row>
    <row customHeight="1" ht="11.25">
      <c r="A58" s="0">
        <v>58</v>
      </c>
      <c r="B58" s="0" t="s">
        <v>3931</v>
      </c>
      <c r="C58" s="0" t="s">
        <v>3931</v>
      </c>
      <c r="D58" s="0" t="s">
        <v>3934</v>
      </c>
    </row>
    <row customHeight="1" ht="11.25">
      <c r="A59" s="0">
        <v>59</v>
      </c>
      <c r="B59" s="0" t="s">
        <v>3931</v>
      </c>
      <c r="C59" s="0" t="s">
        <v>3935</v>
      </c>
      <c r="D59" s="0" t="s">
        <v>3936</v>
      </c>
    </row>
    <row customHeight="1" ht="11.25">
      <c r="A60" s="0">
        <v>60</v>
      </c>
      <c r="B60" s="0" t="s">
        <v>3931</v>
      </c>
      <c r="C60" s="0" t="s">
        <v>3937</v>
      </c>
      <c r="D60" s="0" t="s">
        <v>3938</v>
      </c>
    </row>
    <row customHeight="1" ht="11.25">
      <c r="A61" s="0">
        <v>61</v>
      </c>
      <c r="B61" s="0" t="s">
        <v>3931</v>
      </c>
      <c r="C61" s="0" t="s">
        <v>3939</v>
      </c>
      <c r="D61" s="0" t="s">
        <v>3940</v>
      </c>
    </row>
    <row customHeight="1" ht="11.25">
      <c r="A62" s="0">
        <v>62</v>
      </c>
      <c r="B62" s="0" t="s">
        <v>3931</v>
      </c>
      <c r="C62" s="0" t="s">
        <v>3941</v>
      </c>
      <c r="D62" s="0" t="s">
        <v>3942</v>
      </c>
    </row>
    <row customHeight="1" ht="11.25">
      <c r="A63" s="0">
        <v>63</v>
      </c>
      <c r="B63" s="0" t="s">
        <v>3931</v>
      </c>
      <c r="C63" s="0" t="s">
        <v>3943</v>
      </c>
      <c r="D63" s="0" t="s">
        <v>3944</v>
      </c>
    </row>
    <row customHeight="1" ht="11.25">
      <c r="A64" s="0">
        <v>64</v>
      </c>
      <c r="B64" s="0" t="s">
        <v>3931</v>
      </c>
      <c r="C64" s="0" t="s">
        <v>3945</v>
      </c>
      <c r="D64" s="0" t="s">
        <v>3946</v>
      </c>
    </row>
    <row customHeight="1" ht="11.25">
      <c r="A65" s="0">
        <v>65</v>
      </c>
      <c r="B65" s="0" t="s">
        <v>3931</v>
      </c>
      <c r="C65" s="0" t="s">
        <v>3947</v>
      </c>
      <c r="D65" s="0" t="s">
        <v>3948</v>
      </c>
    </row>
    <row customHeight="1" ht="11.25">
      <c r="A66" s="0">
        <v>66</v>
      </c>
      <c r="B66" s="0" t="s">
        <v>3931</v>
      </c>
      <c r="C66" s="0" t="s">
        <v>3949</v>
      </c>
      <c r="D66" s="0" t="s">
        <v>3950</v>
      </c>
    </row>
    <row customHeight="1" ht="11.25">
      <c r="A67" s="0">
        <v>67</v>
      </c>
      <c r="B67" s="0" t="s">
        <v>3931</v>
      </c>
      <c r="C67" s="0" t="s">
        <v>3951</v>
      </c>
      <c r="D67" s="0" t="s">
        <v>3952</v>
      </c>
    </row>
    <row customHeight="1" ht="11.25">
      <c r="A68" s="0">
        <v>68</v>
      </c>
      <c r="B68" s="0" t="s">
        <v>3931</v>
      </c>
      <c r="C68" s="0" t="s">
        <v>3953</v>
      </c>
      <c r="D68" s="0" t="s">
        <v>3954</v>
      </c>
    </row>
    <row customHeight="1" ht="11.25">
      <c r="A69" s="0">
        <v>69</v>
      </c>
      <c r="B69" s="0" t="s">
        <v>3931</v>
      </c>
      <c r="C69" s="0" t="s">
        <v>3955</v>
      </c>
      <c r="D69" s="0" t="s">
        <v>3956</v>
      </c>
    </row>
    <row customHeight="1" ht="11.25">
      <c r="A70" s="0">
        <v>70</v>
      </c>
      <c r="B70" s="0" t="s">
        <v>3957</v>
      </c>
      <c r="C70" s="0" t="s">
        <v>3957</v>
      </c>
      <c r="D70" s="0" t="s">
        <v>3958</v>
      </c>
    </row>
    <row customHeight="1" ht="11.25">
      <c r="A71" s="0">
        <v>71</v>
      </c>
      <c r="B71" s="0" t="s">
        <v>3957</v>
      </c>
      <c r="C71" s="0" t="s">
        <v>3959</v>
      </c>
      <c r="D71" s="0" t="s">
        <v>3960</v>
      </c>
    </row>
    <row customHeight="1" ht="11.25">
      <c r="A72" s="0">
        <v>72</v>
      </c>
      <c r="B72" s="0" t="s">
        <v>3957</v>
      </c>
      <c r="C72" s="0" t="s">
        <v>3961</v>
      </c>
      <c r="D72" s="0" t="s">
        <v>3962</v>
      </c>
    </row>
    <row customHeight="1" ht="11.25">
      <c r="A73" s="0">
        <v>73</v>
      </c>
      <c r="B73" s="0" t="s">
        <v>3957</v>
      </c>
      <c r="C73" s="0" t="s">
        <v>3963</v>
      </c>
      <c r="D73" s="0" t="s">
        <v>3964</v>
      </c>
    </row>
    <row customHeight="1" ht="11.25">
      <c r="A74" s="0">
        <v>74</v>
      </c>
      <c r="B74" s="0" t="s">
        <v>3957</v>
      </c>
      <c r="C74" s="0" t="s">
        <v>3965</v>
      </c>
      <c r="D74" s="0" t="s">
        <v>3966</v>
      </c>
    </row>
    <row customHeight="1" ht="11.25">
      <c r="A75" s="0">
        <v>75</v>
      </c>
      <c r="B75" s="0" t="s">
        <v>3957</v>
      </c>
      <c r="C75" s="0" t="s">
        <v>3967</v>
      </c>
      <c r="D75" s="0" t="s">
        <v>3968</v>
      </c>
    </row>
    <row customHeight="1" ht="11.25">
      <c r="A76" s="0">
        <v>76</v>
      </c>
      <c r="B76" s="0" t="s">
        <v>3957</v>
      </c>
      <c r="C76" s="0" t="s">
        <v>3969</v>
      </c>
      <c r="D76" s="0" t="s">
        <v>3970</v>
      </c>
    </row>
    <row customHeight="1" ht="11.25">
      <c r="A77" s="0">
        <v>77</v>
      </c>
      <c r="B77" s="0" t="s">
        <v>3957</v>
      </c>
      <c r="C77" s="0" t="s">
        <v>3971</v>
      </c>
      <c r="D77" s="0" t="s">
        <v>3972</v>
      </c>
    </row>
    <row customHeight="1" ht="11.25">
      <c r="A78" s="0">
        <v>78</v>
      </c>
      <c r="B78" s="0" t="s">
        <v>3957</v>
      </c>
      <c r="C78" s="0" t="s">
        <v>3973</v>
      </c>
      <c r="D78" s="0" t="s">
        <v>3974</v>
      </c>
    </row>
    <row customHeight="1" ht="11.25">
      <c r="A79" s="0">
        <v>79</v>
      </c>
      <c r="B79" s="0" t="s">
        <v>3957</v>
      </c>
      <c r="C79" s="0" t="s">
        <v>3975</v>
      </c>
      <c r="D79" s="0" t="s">
        <v>3976</v>
      </c>
    </row>
    <row customHeight="1" ht="11.25">
      <c r="A80" s="0">
        <v>80</v>
      </c>
      <c r="B80" s="0" t="s">
        <v>3977</v>
      </c>
      <c r="C80" s="0" t="s">
        <v>3978</v>
      </c>
      <c r="D80" s="0" t="s">
        <v>3979</v>
      </c>
    </row>
    <row customHeight="1" ht="11.25">
      <c r="A81" s="0">
        <v>81</v>
      </c>
      <c r="B81" s="0" t="s">
        <v>3977</v>
      </c>
      <c r="C81" s="0" t="s">
        <v>3977</v>
      </c>
      <c r="D81" s="0" t="s">
        <v>3980</v>
      </c>
    </row>
    <row customHeight="1" ht="11.25">
      <c r="A82" s="0">
        <v>82</v>
      </c>
      <c r="B82" s="0" t="s">
        <v>3977</v>
      </c>
      <c r="C82" s="0" t="s">
        <v>3981</v>
      </c>
      <c r="D82" s="0" t="s">
        <v>3982</v>
      </c>
    </row>
    <row customHeight="1" ht="11.25">
      <c r="A83" s="0">
        <v>83</v>
      </c>
      <c r="B83" s="0" t="s">
        <v>3977</v>
      </c>
      <c r="C83" s="0" t="s">
        <v>3983</v>
      </c>
      <c r="D83" s="0" t="s">
        <v>3984</v>
      </c>
    </row>
    <row customHeight="1" ht="11.25">
      <c r="A84" s="0">
        <v>84</v>
      </c>
      <c r="B84" s="0" t="s">
        <v>3977</v>
      </c>
      <c r="C84" s="0" t="s">
        <v>3985</v>
      </c>
      <c r="D84" s="0" t="s">
        <v>3986</v>
      </c>
    </row>
    <row customHeight="1" ht="11.25">
      <c r="A85" s="0">
        <v>85</v>
      </c>
      <c r="B85" s="0" t="s">
        <v>3977</v>
      </c>
      <c r="C85" s="0" t="s">
        <v>3987</v>
      </c>
      <c r="D85" s="0" t="s">
        <v>3988</v>
      </c>
    </row>
    <row customHeight="1" ht="11.25">
      <c r="A86" s="0">
        <v>86</v>
      </c>
      <c r="B86" s="0" t="s">
        <v>3977</v>
      </c>
      <c r="C86" s="0" t="s">
        <v>3989</v>
      </c>
      <c r="D86" s="0" t="s">
        <v>3990</v>
      </c>
    </row>
    <row customHeight="1" ht="11.25">
      <c r="A87" s="0">
        <v>87</v>
      </c>
      <c r="B87" s="0" t="s">
        <v>3977</v>
      </c>
      <c r="C87" s="0" t="s">
        <v>3991</v>
      </c>
      <c r="D87" s="0" t="s">
        <v>3992</v>
      </c>
    </row>
    <row customHeight="1" ht="11.25">
      <c r="A88" s="0">
        <v>88</v>
      </c>
      <c r="B88" s="0" t="s">
        <v>3977</v>
      </c>
      <c r="C88" s="0" t="s">
        <v>3993</v>
      </c>
      <c r="D88" s="0" t="s">
        <v>3994</v>
      </c>
    </row>
    <row customHeight="1" ht="11.25">
      <c r="A89" s="0">
        <v>89</v>
      </c>
      <c r="B89" s="0" t="s">
        <v>3995</v>
      </c>
      <c r="C89" s="0" t="s">
        <v>3996</v>
      </c>
      <c r="D89" s="0" t="s">
        <v>3997</v>
      </c>
    </row>
    <row customHeight="1" ht="11.25">
      <c r="A90" s="0">
        <v>90</v>
      </c>
      <c r="B90" s="0" t="s">
        <v>3995</v>
      </c>
      <c r="C90" s="0" t="s">
        <v>3998</v>
      </c>
      <c r="D90" s="0" t="s">
        <v>3999</v>
      </c>
    </row>
    <row customHeight="1" ht="11.25">
      <c r="A91" s="0">
        <v>91</v>
      </c>
      <c r="B91" s="0" t="s">
        <v>3995</v>
      </c>
      <c r="C91" s="0" t="s">
        <v>3995</v>
      </c>
      <c r="D91" s="0" t="s">
        <v>4000</v>
      </c>
    </row>
    <row customHeight="1" ht="11.25">
      <c r="A92" s="0">
        <v>92</v>
      </c>
      <c r="B92" s="0" t="s">
        <v>3995</v>
      </c>
      <c r="C92" s="0" t="s">
        <v>4001</v>
      </c>
      <c r="D92" s="0" t="s">
        <v>4002</v>
      </c>
    </row>
    <row customHeight="1" ht="11.25">
      <c r="A93" s="0">
        <v>93</v>
      </c>
      <c r="B93" s="0" t="s">
        <v>3995</v>
      </c>
      <c r="C93" s="0" t="s">
        <v>4003</v>
      </c>
      <c r="D93" s="0" t="s">
        <v>4004</v>
      </c>
    </row>
    <row customHeight="1" ht="11.25">
      <c r="A94" s="0">
        <v>94</v>
      </c>
      <c r="B94" s="0" t="s">
        <v>3995</v>
      </c>
      <c r="C94" s="0" t="s">
        <v>4005</v>
      </c>
      <c r="D94" s="0" t="s">
        <v>4006</v>
      </c>
    </row>
    <row customHeight="1" ht="11.25">
      <c r="A95" s="0">
        <v>95</v>
      </c>
      <c r="B95" s="0" t="s">
        <v>3995</v>
      </c>
      <c r="C95" s="0" t="s">
        <v>4007</v>
      </c>
      <c r="D95" s="0" t="s">
        <v>4008</v>
      </c>
    </row>
    <row customHeight="1" ht="11.25">
      <c r="A96" s="0">
        <v>96</v>
      </c>
      <c r="B96" s="0" t="s">
        <v>3995</v>
      </c>
      <c r="C96" s="0" t="s">
        <v>4009</v>
      </c>
      <c r="D96" s="0" t="s">
        <v>4010</v>
      </c>
    </row>
    <row customHeight="1" ht="11.25">
      <c r="A97" s="0">
        <v>97</v>
      </c>
      <c r="B97" s="0" t="s">
        <v>3995</v>
      </c>
      <c r="C97" s="0" t="s">
        <v>4011</v>
      </c>
      <c r="D97" s="0" t="s">
        <v>4012</v>
      </c>
    </row>
    <row customHeight="1" ht="11.25">
      <c r="A98" s="0">
        <v>98</v>
      </c>
      <c r="B98" s="0" t="s">
        <v>3995</v>
      </c>
      <c r="C98" s="0" t="s">
        <v>4013</v>
      </c>
      <c r="D98" s="0" t="s">
        <v>4014</v>
      </c>
    </row>
    <row customHeight="1" ht="11.25">
      <c r="A99" s="0">
        <v>99</v>
      </c>
      <c r="B99" s="0" t="s">
        <v>3995</v>
      </c>
      <c r="C99" s="0" t="s">
        <v>4015</v>
      </c>
      <c r="D99" s="0" t="s">
        <v>4016</v>
      </c>
    </row>
    <row customHeight="1" ht="11.25">
      <c r="A100" s="0">
        <v>100</v>
      </c>
      <c r="B100" s="0" t="s">
        <v>3995</v>
      </c>
      <c r="C100" s="0" t="s">
        <v>4017</v>
      </c>
      <c r="D100" s="0" t="s">
        <v>4018</v>
      </c>
    </row>
    <row customHeight="1" ht="11.25">
      <c r="A101" s="0">
        <v>101</v>
      </c>
      <c r="B101" s="0" t="s">
        <v>4019</v>
      </c>
      <c r="C101" s="0" t="s">
        <v>4019</v>
      </c>
      <c r="D101" s="0" t="s">
        <v>4020</v>
      </c>
    </row>
    <row customHeight="1" ht="11.25">
      <c r="A102" s="0">
        <v>102</v>
      </c>
      <c r="B102" s="0" t="s">
        <v>4021</v>
      </c>
      <c r="C102" s="0" t="s">
        <v>4021</v>
      </c>
      <c r="D102" s="0" t="s">
        <v>4022</v>
      </c>
    </row>
    <row customHeight="1" ht="11.25">
      <c r="A103" s="0">
        <v>103</v>
      </c>
      <c r="B103" s="0" t="s">
        <v>4023</v>
      </c>
      <c r="C103" s="0" t="s">
        <v>4023</v>
      </c>
      <c r="D103" s="0" t="s">
        <v>4024</v>
      </c>
    </row>
    <row customHeight="1" ht="11.25">
      <c r="A104" s="0">
        <v>104</v>
      </c>
      <c r="B104" s="0" t="s">
        <v>4025</v>
      </c>
      <c r="C104" s="0" t="s">
        <v>4025</v>
      </c>
      <c r="D104" s="0" t="s">
        <v>4026</v>
      </c>
    </row>
    <row customHeight="1" ht="11.25">
      <c r="A105" s="0">
        <v>105</v>
      </c>
      <c r="B105" s="0" t="s">
        <v>4027</v>
      </c>
      <c r="C105" s="0" t="s">
        <v>4027</v>
      </c>
      <c r="D105" s="0" t="s">
        <v>4028</v>
      </c>
    </row>
    <row customHeight="1" ht="11.25">
      <c r="A106" s="0">
        <v>106</v>
      </c>
      <c r="B106" s="0" t="s">
        <v>4029</v>
      </c>
      <c r="C106" s="0" t="s">
        <v>4029</v>
      </c>
      <c r="D106" s="0" t="s">
        <v>4030</v>
      </c>
    </row>
    <row customHeight="1" ht="11.25">
      <c r="A107" s="0">
        <v>107</v>
      </c>
      <c r="B107" s="0" t="s">
        <v>4031</v>
      </c>
      <c r="C107" s="0" t="s">
        <v>4031</v>
      </c>
      <c r="D107" s="0" t="s">
        <v>4032</v>
      </c>
    </row>
    <row customHeight="1" ht="11.25">
      <c r="A108" s="0">
        <v>108</v>
      </c>
      <c r="B108" s="0" t="s">
        <v>4033</v>
      </c>
      <c r="C108" s="0" t="s">
        <v>4033</v>
      </c>
      <c r="D108" s="0" t="s">
        <v>4034</v>
      </c>
    </row>
    <row customHeight="1" ht="11.25">
      <c r="A109" s="0">
        <v>109</v>
      </c>
      <c r="B109" s="0" t="s">
        <v>4035</v>
      </c>
      <c r="C109" s="0" t="s">
        <v>4035</v>
      </c>
      <c r="D109" s="0" t="s">
        <v>4036</v>
      </c>
    </row>
    <row customHeight="1" ht="11.25">
      <c r="A110" s="0">
        <v>110</v>
      </c>
      <c r="B110" s="0" t="s">
        <v>4037</v>
      </c>
      <c r="C110" s="0" t="s">
        <v>4037</v>
      </c>
      <c r="D110" s="0" t="s">
        <v>4038</v>
      </c>
    </row>
    <row customHeight="1" ht="11.25">
      <c r="A111" s="0">
        <v>111</v>
      </c>
      <c r="B111" s="0" t="s">
        <v>4037</v>
      </c>
      <c r="C111" s="0" t="s">
        <v>4039</v>
      </c>
      <c r="D111" s="0" t="s">
        <v>4040</v>
      </c>
    </row>
    <row customHeight="1" ht="11.25">
      <c r="A112" s="0">
        <v>112</v>
      </c>
      <c r="B112" s="0" t="s">
        <v>4037</v>
      </c>
      <c r="C112" s="0" t="s">
        <v>4041</v>
      </c>
      <c r="D112" s="0" t="s">
        <v>4042</v>
      </c>
    </row>
    <row customHeight="1" ht="11.25">
      <c r="A113" s="0">
        <v>113</v>
      </c>
      <c r="B113" s="0" t="s">
        <v>4037</v>
      </c>
      <c r="C113" s="0" t="s">
        <v>4043</v>
      </c>
      <c r="D113" s="0" t="s">
        <v>4044</v>
      </c>
    </row>
    <row customHeight="1" ht="11.25">
      <c r="A114" s="0">
        <v>114</v>
      </c>
      <c r="B114" s="0" t="s">
        <v>4037</v>
      </c>
      <c r="C114" s="0" t="s">
        <v>4045</v>
      </c>
      <c r="D114" s="0" t="s">
        <v>4046</v>
      </c>
    </row>
    <row customHeight="1" ht="11.25">
      <c r="A115" s="0">
        <v>115</v>
      </c>
      <c r="B115" s="0" t="s">
        <v>4037</v>
      </c>
      <c r="C115" s="0" t="s">
        <v>3921</v>
      </c>
      <c r="D115" s="0" t="s">
        <v>4047</v>
      </c>
    </row>
    <row customHeight="1" ht="11.25">
      <c r="A116" s="0">
        <v>116</v>
      </c>
      <c r="B116" s="0" t="s">
        <v>4037</v>
      </c>
      <c r="C116" s="0" t="s">
        <v>3925</v>
      </c>
      <c r="D116" s="0" t="s">
        <v>4048</v>
      </c>
    </row>
    <row customHeight="1" ht="11.25">
      <c r="A117" s="0">
        <v>117</v>
      </c>
      <c r="B117" s="0" t="s">
        <v>4037</v>
      </c>
      <c r="C117" s="0" t="s">
        <v>4049</v>
      </c>
      <c r="D117" s="0" t="s">
        <v>4050</v>
      </c>
    </row>
    <row customHeight="1" ht="11.25">
      <c r="A118" s="0">
        <v>118</v>
      </c>
      <c r="B118" s="0" t="s">
        <v>4037</v>
      </c>
      <c r="C118" s="0" t="s">
        <v>4051</v>
      </c>
      <c r="D118" s="0" t="s">
        <v>4052</v>
      </c>
    </row>
    <row customHeight="1" ht="11.25">
      <c r="A119" s="0">
        <v>119</v>
      </c>
      <c r="B119" s="0" t="s">
        <v>4053</v>
      </c>
      <c r="C119" s="0" t="s">
        <v>4054</v>
      </c>
      <c r="D119" s="0" t="s">
        <v>4055</v>
      </c>
    </row>
    <row customHeight="1" ht="11.25">
      <c r="A120" s="0">
        <v>120</v>
      </c>
      <c r="B120" s="0" t="s">
        <v>4053</v>
      </c>
      <c r="C120" s="0" t="s">
        <v>4053</v>
      </c>
      <c r="D120" s="0" t="s">
        <v>4056</v>
      </c>
    </row>
    <row customHeight="1" ht="11.25">
      <c r="A121" s="0">
        <v>121</v>
      </c>
      <c r="B121" s="0" t="s">
        <v>4053</v>
      </c>
      <c r="C121" s="0" t="s">
        <v>4057</v>
      </c>
      <c r="D121" s="0" t="s">
        <v>4058</v>
      </c>
    </row>
    <row customHeight="1" ht="11.25">
      <c r="A122" s="0">
        <v>122</v>
      </c>
      <c r="B122" s="0" t="s">
        <v>4053</v>
      </c>
      <c r="C122" s="0" t="s">
        <v>4059</v>
      </c>
      <c r="D122" s="0" t="s">
        <v>4060</v>
      </c>
    </row>
    <row customHeight="1" ht="11.25">
      <c r="A123" s="0">
        <v>123</v>
      </c>
      <c r="B123" s="0" t="s">
        <v>4053</v>
      </c>
      <c r="C123" s="0" t="s">
        <v>4061</v>
      </c>
      <c r="D123" s="0" t="s">
        <v>4062</v>
      </c>
    </row>
    <row customHeight="1" ht="11.25">
      <c r="A124" s="0">
        <v>124</v>
      </c>
      <c r="B124" s="0" t="s">
        <v>4053</v>
      </c>
      <c r="C124" s="0" t="s">
        <v>4063</v>
      </c>
      <c r="D124" s="0" t="s">
        <v>4064</v>
      </c>
    </row>
    <row customHeight="1" ht="11.25">
      <c r="A125" s="0">
        <v>125</v>
      </c>
      <c r="B125" s="0" t="s">
        <v>4053</v>
      </c>
      <c r="C125" s="0" t="s">
        <v>4065</v>
      </c>
      <c r="D125" s="0" t="s">
        <v>4066</v>
      </c>
    </row>
    <row customHeight="1" ht="11.25">
      <c r="A126" s="0">
        <v>126</v>
      </c>
      <c r="B126" s="0" t="s">
        <v>4067</v>
      </c>
      <c r="C126" s="0" t="s">
        <v>4067</v>
      </c>
      <c r="D126" s="0" t="s">
        <v>4068</v>
      </c>
    </row>
    <row customHeight="1" ht="11.25">
      <c r="A127" s="0">
        <v>127</v>
      </c>
      <c r="B127" s="0" t="s">
        <v>4069</v>
      </c>
      <c r="C127" s="0" t="s">
        <v>4070</v>
      </c>
      <c r="D127" s="0" t="s">
        <v>4071</v>
      </c>
    </row>
    <row customHeight="1" ht="11.25">
      <c r="A128" s="0">
        <v>128</v>
      </c>
      <c r="B128" s="0" t="s">
        <v>4069</v>
      </c>
      <c r="C128" s="0" t="s">
        <v>4072</v>
      </c>
      <c r="D128" s="0" t="s">
        <v>4073</v>
      </c>
    </row>
    <row customHeight="1" ht="11.25">
      <c r="A129" s="0">
        <v>129</v>
      </c>
      <c r="B129" s="0" t="s">
        <v>4069</v>
      </c>
      <c r="C129" s="0" t="s">
        <v>4074</v>
      </c>
      <c r="D129" s="0" t="s">
        <v>4075</v>
      </c>
    </row>
    <row customHeight="1" ht="11.25">
      <c r="A130" s="0">
        <v>130</v>
      </c>
      <c r="B130" s="0" t="s">
        <v>4069</v>
      </c>
      <c r="C130" s="0" t="s">
        <v>4069</v>
      </c>
      <c r="D130" s="0" t="s">
        <v>4076</v>
      </c>
    </row>
    <row customHeight="1" ht="11.25">
      <c r="A131" s="0">
        <v>131</v>
      </c>
      <c r="B131" s="0" t="s">
        <v>4069</v>
      </c>
      <c r="C131" s="0" t="s">
        <v>4077</v>
      </c>
      <c r="D131" s="0" t="s">
        <v>4078</v>
      </c>
    </row>
    <row customHeight="1" ht="11.25">
      <c r="A132" s="0">
        <v>132</v>
      </c>
      <c r="B132" s="0" t="s">
        <v>4069</v>
      </c>
      <c r="C132" s="0" t="s">
        <v>4079</v>
      </c>
      <c r="D132" s="0" t="s">
        <v>4080</v>
      </c>
    </row>
    <row customHeight="1" ht="11.25">
      <c r="A133" s="0">
        <v>133</v>
      </c>
      <c r="B133" s="0" t="s">
        <v>4069</v>
      </c>
      <c r="C133" s="0" t="s">
        <v>4081</v>
      </c>
      <c r="D133" s="0" t="s">
        <v>4082</v>
      </c>
    </row>
    <row customHeight="1" ht="11.25">
      <c r="A134" s="0">
        <v>134</v>
      </c>
      <c r="B134" s="0" t="s">
        <v>4069</v>
      </c>
      <c r="C134" s="0" t="s">
        <v>4083</v>
      </c>
      <c r="D134" s="0" t="s">
        <v>4084</v>
      </c>
    </row>
    <row customHeight="1" ht="11.25">
      <c r="A135" s="0">
        <v>135</v>
      </c>
      <c r="B135" s="0" t="s">
        <v>4069</v>
      </c>
      <c r="C135" s="0" t="s">
        <v>4085</v>
      </c>
      <c r="D135" s="0" t="s">
        <v>4086</v>
      </c>
    </row>
    <row customHeight="1" ht="11.25">
      <c r="A136" s="0">
        <v>136</v>
      </c>
      <c r="B136" s="0" t="s">
        <v>4069</v>
      </c>
      <c r="C136" s="0" t="s">
        <v>4087</v>
      </c>
      <c r="D136" s="0" t="s">
        <v>4088</v>
      </c>
    </row>
    <row customHeight="1" ht="11.25">
      <c r="A137" s="0">
        <v>137</v>
      </c>
      <c r="B137" s="0" t="s">
        <v>4069</v>
      </c>
      <c r="C137" s="0" t="s">
        <v>4089</v>
      </c>
      <c r="D137" s="0" t="s">
        <v>4090</v>
      </c>
    </row>
    <row customHeight="1" ht="11.25">
      <c r="A138" s="0">
        <v>138</v>
      </c>
      <c r="B138" s="0" t="s">
        <v>4069</v>
      </c>
      <c r="C138" s="0" t="s">
        <v>4091</v>
      </c>
      <c r="D138" s="0" t="s">
        <v>4092</v>
      </c>
    </row>
    <row customHeight="1" ht="11.25">
      <c r="A139" s="0">
        <v>139</v>
      </c>
      <c r="B139" s="0" t="s">
        <v>4069</v>
      </c>
      <c r="C139" s="0" t="s">
        <v>4093</v>
      </c>
      <c r="D139" s="0" t="s">
        <v>4094</v>
      </c>
    </row>
    <row customHeight="1" ht="11.25">
      <c r="A140" s="0">
        <v>140</v>
      </c>
      <c r="B140" s="0" t="s">
        <v>4095</v>
      </c>
      <c r="C140" s="0" t="s">
        <v>4095</v>
      </c>
      <c r="D140" s="0" t="s">
        <v>4096</v>
      </c>
    </row>
    <row customHeight="1" ht="11.25">
      <c r="A141" s="0">
        <v>141</v>
      </c>
      <c r="B141" s="0" t="s">
        <v>4097</v>
      </c>
      <c r="C141" s="0" t="s">
        <v>4098</v>
      </c>
      <c r="D141" s="0" t="s">
        <v>4099</v>
      </c>
    </row>
    <row customHeight="1" ht="11.25">
      <c r="A142" s="0">
        <v>142</v>
      </c>
      <c r="B142" s="0" t="s">
        <v>4097</v>
      </c>
      <c r="C142" s="0" t="s">
        <v>4100</v>
      </c>
      <c r="D142" s="0" t="s">
        <v>4101</v>
      </c>
    </row>
    <row customHeight="1" ht="11.25">
      <c r="A143" s="0">
        <v>143</v>
      </c>
      <c r="B143" s="0" t="s">
        <v>4097</v>
      </c>
      <c r="C143" s="0" t="s">
        <v>4102</v>
      </c>
      <c r="D143" s="0" t="s">
        <v>4103</v>
      </c>
    </row>
    <row customHeight="1" ht="11.25">
      <c r="A144" s="0">
        <v>144</v>
      </c>
      <c r="B144" s="0" t="s">
        <v>4097</v>
      </c>
      <c r="C144" s="0" t="s">
        <v>4104</v>
      </c>
      <c r="D144" s="0" t="s">
        <v>4105</v>
      </c>
    </row>
    <row customHeight="1" ht="11.25">
      <c r="A145" s="0">
        <v>145</v>
      </c>
      <c r="B145" s="0" t="s">
        <v>4097</v>
      </c>
      <c r="C145" s="0" t="s">
        <v>4106</v>
      </c>
      <c r="D145" s="0" t="s">
        <v>4107</v>
      </c>
    </row>
    <row customHeight="1" ht="11.25">
      <c r="A146" s="0">
        <v>146</v>
      </c>
      <c r="B146" s="0" t="s">
        <v>4097</v>
      </c>
      <c r="C146" s="0" t="s">
        <v>4108</v>
      </c>
      <c r="D146" s="0" t="s">
        <v>4109</v>
      </c>
    </row>
    <row customHeight="1" ht="11.25">
      <c r="A147" s="0">
        <v>147</v>
      </c>
      <c r="B147" s="0" t="s">
        <v>4097</v>
      </c>
      <c r="C147" s="0" t="s">
        <v>4110</v>
      </c>
      <c r="D147" s="0" t="s">
        <v>4111</v>
      </c>
    </row>
    <row customHeight="1" ht="11.25">
      <c r="A148" s="0">
        <v>148</v>
      </c>
      <c r="B148" s="0" t="s">
        <v>4097</v>
      </c>
      <c r="C148" s="0" t="s">
        <v>4097</v>
      </c>
      <c r="D148" s="0" t="s">
        <v>4112</v>
      </c>
    </row>
    <row customHeight="1" ht="11.25">
      <c r="A149" s="0">
        <v>149</v>
      </c>
      <c r="B149" s="0" t="s">
        <v>4097</v>
      </c>
      <c r="C149" s="0" t="s">
        <v>4113</v>
      </c>
      <c r="D149" s="0" t="s">
        <v>4114</v>
      </c>
    </row>
    <row customHeight="1" ht="11.25">
      <c r="A150" s="0">
        <v>150</v>
      </c>
      <c r="B150" s="0" t="s">
        <v>4097</v>
      </c>
      <c r="C150" s="0" t="s">
        <v>4115</v>
      </c>
      <c r="D150" s="0" t="s">
        <v>4116</v>
      </c>
    </row>
    <row customHeight="1" ht="11.25">
      <c r="A151" s="0">
        <v>151</v>
      </c>
      <c r="B151" s="0" t="s">
        <v>4097</v>
      </c>
      <c r="C151" s="0" t="s">
        <v>4117</v>
      </c>
      <c r="D151" s="0" t="s">
        <v>4118</v>
      </c>
    </row>
    <row customHeight="1" ht="11.25">
      <c r="A152" s="0">
        <v>152</v>
      </c>
      <c r="B152" s="0" t="s">
        <v>4097</v>
      </c>
      <c r="C152" s="0" t="s">
        <v>4119</v>
      </c>
      <c r="D152" s="0" t="s">
        <v>4120</v>
      </c>
    </row>
    <row customHeight="1" ht="11.25">
      <c r="A153" s="0">
        <v>153</v>
      </c>
      <c r="B153" s="0" t="s">
        <v>4097</v>
      </c>
      <c r="C153" s="0" t="s">
        <v>4121</v>
      </c>
      <c r="D153" s="0" t="s">
        <v>4122</v>
      </c>
    </row>
    <row customHeight="1" ht="11.25">
      <c r="A154" s="0">
        <v>154</v>
      </c>
      <c r="B154" s="0" t="s">
        <v>4097</v>
      </c>
      <c r="C154" s="0" t="s">
        <v>4123</v>
      </c>
      <c r="D154" s="0" t="s">
        <v>4124</v>
      </c>
    </row>
    <row customHeight="1" ht="11.25">
      <c r="A155" s="0">
        <v>155</v>
      </c>
      <c r="B155" s="0" t="s">
        <v>4097</v>
      </c>
      <c r="C155" s="0" t="s">
        <v>4125</v>
      </c>
      <c r="D155" s="0" t="s">
        <v>4126</v>
      </c>
    </row>
    <row customHeight="1" ht="11.25">
      <c r="A156" s="0">
        <v>156</v>
      </c>
      <c r="B156" s="0" t="s">
        <v>4097</v>
      </c>
      <c r="C156" s="0" t="s">
        <v>4127</v>
      </c>
      <c r="D156" s="0" t="s">
        <v>4128</v>
      </c>
    </row>
    <row customHeight="1" ht="11.25">
      <c r="A157" s="0">
        <v>157</v>
      </c>
      <c r="B157" s="0" t="s">
        <v>4097</v>
      </c>
      <c r="C157" s="0" t="s">
        <v>4129</v>
      </c>
      <c r="D157" s="0" t="s">
        <v>4130</v>
      </c>
    </row>
    <row customHeight="1" ht="11.25">
      <c r="A158" s="0">
        <v>158</v>
      </c>
      <c r="B158" s="0" t="s">
        <v>4097</v>
      </c>
      <c r="C158" s="0" t="s">
        <v>4131</v>
      </c>
      <c r="D158" s="0" t="s">
        <v>4132</v>
      </c>
    </row>
    <row customHeight="1" ht="11.25">
      <c r="A159" s="0">
        <v>159</v>
      </c>
      <c r="B159" s="0" t="s">
        <v>4097</v>
      </c>
      <c r="C159" s="0" t="s">
        <v>4133</v>
      </c>
      <c r="D159" s="0" t="s">
        <v>4134</v>
      </c>
    </row>
    <row customHeight="1" ht="11.25">
      <c r="A160" s="0">
        <v>160</v>
      </c>
      <c r="B160" s="0" t="s">
        <v>4097</v>
      </c>
      <c r="C160" s="0" t="s">
        <v>4135</v>
      </c>
      <c r="D160" s="0" t="s">
        <v>4136</v>
      </c>
    </row>
    <row customHeight="1" ht="11.25">
      <c r="A161" s="0">
        <v>161</v>
      </c>
      <c r="B161" s="0" t="s">
        <v>4097</v>
      </c>
      <c r="C161" s="0" t="s">
        <v>4137</v>
      </c>
      <c r="D161" s="0" t="s">
        <v>4138</v>
      </c>
    </row>
    <row customHeight="1" ht="11.25">
      <c r="A162" s="0">
        <v>162</v>
      </c>
      <c r="B162" s="0" t="s">
        <v>4139</v>
      </c>
      <c r="C162" s="0" t="s">
        <v>4140</v>
      </c>
      <c r="D162" s="0" t="s">
        <v>4141</v>
      </c>
    </row>
    <row customHeight="1" ht="11.25">
      <c r="A163" s="0">
        <v>163</v>
      </c>
      <c r="B163" s="0" t="s">
        <v>4139</v>
      </c>
      <c r="C163" s="0" t="s">
        <v>4139</v>
      </c>
      <c r="D163" s="0" t="s">
        <v>4142</v>
      </c>
    </row>
    <row customHeight="1" ht="11.25">
      <c r="A164" s="0">
        <v>164</v>
      </c>
      <c r="B164" s="0" t="s">
        <v>4139</v>
      </c>
      <c r="C164" s="0" t="s">
        <v>4143</v>
      </c>
      <c r="D164" s="0" t="s">
        <v>4144</v>
      </c>
    </row>
    <row customHeight="1" ht="11.25">
      <c r="A165" s="0">
        <v>165</v>
      </c>
      <c r="B165" s="0" t="s">
        <v>4139</v>
      </c>
      <c r="C165" s="0" t="s">
        <v>4145</v>
      </c>
      <c r="D165" s="0" t="s">
        <v>4146</v>
      </c>
    </row>
    <row customHeight="1" ht="11.25">
      <c r="A166" s="0">
        <v>166</v>
      </c>
      <c r="B166" s="0" t="s">
        <v>4139</v>
      </c>
      <c r="C166" s="0" t="s">
        <v>4147</v>
      </c>
      <c r="D166" s="0" t="s">
        <v>4148</v>
      </c>
    </row>
    <row customHeight="1" ht="11.25">
      <c r="A167" s="0">
        <v>167</v>
      </c>
      <c r="B167" s="0" t="s">
        <v>4139</v>
      </c>
      <c r="C167" s="0" t="s">
        <v>4149</v>
      </c>
      <c r="D167" s="0" t="s">
        <v>4150</v>
      </c>
    </row>
    <row customHeight="1" ht="11.25">
      <c r="A168" s="0">
        <v>168</v>
      </c>
      <c r="B168" s="0" t="s">
        <v>4139</v>
      </c>
      <c r="C168" s="0" t="s">
        <v>4151</v>
      </c>
      <c r="D168" s="0" t="s">
        <v>4152</v>
      </c>
    </row>
    <row customHeight="1" ht="11.25">
      <c r="A169" s="0">
        <v>169</v>
      </c>
      <c r="B169" s="0" t="s">
        <v>4139</v>
      </c>
      <c r="C169" s="0" t="s">
        <v>4153</v>
      </c>
      <c r="D169" s="0" t="s">
        <v>4154</v>
      </c>
    </row>
    <row customHeight="1" ht="11.25">
      <c r="A170" s="0">
        <v>170</v>
      </c>
      <c r="B170" s="0" t="s">
        <v>4139</v>
      </c>
      <c r="C170" s="0" t="s">
        <v>4155</v>
      </c>
      <c r="D170" s="0" t="s">
        <v>4156</v>
      </c>
    </row>
    <row customHeight="1" ht="11.25">
      <c r="A171" s="0">
        <v>171</v>
      </c>
      <c r="B171" s="0" t="s">
        <v>4157</v>
      </c>
      <c r="C171" s="0" t="s">
        <v>4158</v>
      </c>
      <c r="D171" s="0" t="s">
        <v>4159</v>
      </c>
    </row>
    <row customHeight="1" ht="11.25">
      <c r="A172" s="0">
        <v>172</v>
      </c>
      <c r="B172" s="0" t="s">
        <v>4157</v>
      </c>
      <c r="C172" s="0" t="s">
        <v>4157</v>
      </c>
      <c r="D172" s="0" t="s">
        <v>4160</v>
      </c>
    </row>
    <row customHeight="1" ht="11.25">
      <c r="A173" s="0">
        <v>173</v>
      </c>
      <c r="B173" s="0" t="s">
        <v>4157</v>
      </c>
      <c r="C173" s="0" t="s">
        <v>4161</v>
      </c>
      <c r="D173" s="0" t="s">
        <v>4162</v>
      </c>
    </row>
    <row customHeight="1" ht="11.25">
      <c r="A174" s="0">
        <v>174</v>
      </c>
      <c r="B174" s="0" t="s">
        <v>4157</v>
      </c>
      <c r="C174" s="0" t="s">
        <v>4163</v>
      </c>
      <c r="D174" s="0" t="s">
        <v>4164</v>
      </c>
    </row>
    <row customHeight="1" ht="11.25">
      <c r="A175" s="0">
        <v>175</v>
      </c>
      <c r="B175" s="0" t="s">
        <v>4157</v>
      </c>
      <c r="C175" s="0" t="s">
        <v>4165</v>
      </c>
      <c r="D175" s="0" t="s">
        <v>4166</v>
      </c>
    </row>
    <row customHeight="1" ht="11.25">
      <c r="A176" s="0">
        <v>176</v>
      </c>
      <c r="B176" s="0" t="s">
        <v>4157</v>
      </c>
      <c r="C176" s="0" t="s">
        <v>4147</v>
      </c>
      <c r="D176" s="0" t="s">
        <v>4167</v>
      </c>
    </row>
    <row customHeight="1" ht="11.25">
      <c r="A177" s="0">
        <v>177</v>
      </c>
      <c r="B177" s="0" t="s">
        <v>4157</v>
      </c>
      <c r="C177" s="0" t="s">
        <v>4168</v>
      </c>
      <c r="D177" s="0" t="s">
        <v>4169</v>
      </c>
    </row>
    <row customHeight="1" ht="11.25">
      <c r="A178" s="0">
        <v>178</v>
      </c>
      <c r="B178" s="0" t="s">
        <v>4157</v>
      </c>
      <c r="C178" s="0" t="s">
        <v>4170</v>
      </c>
      <c r="D178" s="0" t="s">
        <v>4171</v>
      </c>
    </row>
    <row customHeight="1" ht="11.25">
      <c r="A179" s="0">
        <v>179</v>
      </c>
      <c r="B179" s="0" t="s">
        <v>4157</v>
      </c>
      <c r="C179" s="0" t="s">
        <v>4172</v>
      </c>
      <c r="D179" s="0" t="s">
        <v>4173</v>
      </c>
    </row>
    <row customHeight="1" ht="11.25">
      <c r="A180" s="0">
        <v>180</v>
      </c>
      <c r="B180" s="0" t="s">
        <v>4157</v>
      </c>
      <c r="C180" s="0" t="s">
        <v>4174</v>
      </c>
      <c r="D180" s="0" t="s">
        <v>4175</v>
      </c>
    </row>
    <row customHeight="1" ht="11.25">
      <c r="A181" s="0">
        <v>181</v>
      </c>
      <c r="B181" s="0" t="s">
        <v>4176</v>
      </c>
      <c r="C181" s="0" t="s">
        <v>4177</v>
      </c>
      <c r="D181" s="0" t="s">
        <v>4178</v>
      </c>
    </row>
    <row customHeight="1" ht="11.25">
      <c r="A182" s="0">
        <v>182</v>
      </c>
      <c r="B182" s="0" t="s">
        <v>4176</v>
      </c>
      <c r="C182" s="0" t="s">
        <v>4179</v>
      </c>
      <c r="D182" s="0" t="s">
        <v>4180</v>
      </c>
    </row>
    <row customHeight="1" ht="11.25">
      <c r="A183" s="0">
        <v>183</v>
      </c>
      <c r="B183" s="0" t="s">
        <v>4176</v>
      </c>
      <c r="C183" s="0" t="s">
        <v>4181</v>
      </c>
      <c r="D183" s="0" t="s">
        <v>4182</v>
      </c>
    </row>
    <row customHeight="1" ht="11.25">
      <c r="A184" s="0">
        <v>184</v>
      </c>
      <c r="B184" s="0" t="s">
        <v>4176</v>
      </c>
      <c r="C184" s="0" t="s">
        <v>4176</v>
      </c>
      <c r="D184" s="0" t="s">
        <v>4183</v>
      </c>
    </row>
    <row customHeight="1" ht="11.25">
      <c r="A185" s="0">
        <v>185</v>
      </c>
      <c r="B185" s="0" t="s">
        <v>4176</v>
      </c>
      <c r="C185" s="0" t="s">
        <v>4184</v>
      </c>
      <c r="D185" s="0" t="s">
        <v>4185</v>
      </c>
    </row>
    <row customHeight="1" ht="11.25">
      <c r="A186" s="0">
        <v>186</v>
      </c>
      <c r="B186" s="0" t="s">
        <v>4176</v>
      </c>
      <c r="C186" s="0" t="s">
        <v>4186</v>
      </c>
      <c r="D186" s="0" t="s">
        <v>4187</v>
      </c>
    </row>
    <row customHeight="1" ht="11.25">
      <c r="A187" s="0">
        <v>187</v>
      </c>
      <c r="B187" s="0" t="s">
        <v>4176</v>
      </c>
      <c r="C187" s="0" t="s">
        <v>4188</v>
      </c>
      <c r="D187" s="0" t="s">
        <v>4189</v>
      </c>
    </row>
    <row customHeight="1" ht="11.25">
      <c r="A188" s="0">
        <v>188</v>
      </c>
      <c r="B188" s="0" t="s">
        <v>4176</v>
      </c>
      <c r="C188" s="0" t="s">
        <v>4190</v>
      </c>
      <c r="D188" s="0" t="s">
        <v>4191</v>
      </c>
    </row>
    <row customHeight="1" ht="11.25">
      <c r="A189" s="0">
        <v>189</v>
      </c>
      <c r="B189" s="0" t="s">
        <v>4176</v>
      </c>
      <c r="C189" s="0" t="s">
        <v>4192</v>
      </c>
      <c r="D189" s="0" t="s">
        <v>4193</v>
      </c>
    </row>
    <row customHeight="1" ht="11.25">
      <c r="A190" s="0">
        <v>190</v>
      </c>
      <c r="B190" s="0" t="s">
        <v>4176</v>
      </c>
      <c r="C190" s="0" t="s">
        <v>4194</v>
      </c>
      <c r="D190" s="0" t="s">
        <v>4195</v>
      </c>
    </row>
    <row customHeight="1" ht="11.25">
      <c r="A191" s="0">
        <v>191</v>
      </c>
      <c r="B191" s="0" t="s">
        <v>4176</v>
      </c>
      <c r="C191" s="0" t="s">
        <v>4196</v>
      </c>
      <c r="D191" s="0" t="s">
        <v>4197</v>
      </c>
    </row>
    <row customHeight="1" ht="11.25">
      <c r="A192" s="0">
        <v>192</v>
      </c>
      <c r="B192" s="0" t="s">
        <v>4198</v>
      </c>
      <c r="C192" s="0" t="s">
        <v>4199</v>
      </c>
      <c r="D192" s="0" t="s">
        <v>4200</v>
      </c>
    </row>
    <row customHeight="1" ht="11.25">
      <c r="A193" s="0">
        <v>193</v>
      </c>
      <c r="B193" s="0" t="s">
        <v>4198</v>
      </c>
      <c r="C193" s="0" t="s">
        <v>4201</v>
      </c>
      <c r="D193" s="0" t="s">
        <v>4202</v>
      </c>
    </row>
    <row customHeight="1" ht="11.25">
      <c r="A194" s="0">
        <v>194</v>
      </c>
      <c r="B194" s="0" t="s">
        <v>4198</v>
      </c>
      <c r="C194" s="0" t="s">
        <v>4074</v>
      </c>
      <c r="D194" s="0" t="s">
        <v>4203</v>
      </c>
    </row>
    <row customHeight="1" ht="11.25">
      <c r="A195" s="0">
        <v>195</v>
      </c>
      <c r="B195" s="0" t="s">
        <v>4198</v>
      </c>
      <c r="C195" s="0" t="s">
        <v>4198</v>
      </c>
      <c r="D195" s="0" t="s">
        <v>4204</v>
      </c>
    </row>
    <row customHeight="1" ht="11.25">
      <c r="A196" s="0">
        <v>196</v>
      </c>
      <c r="B196" s="0" t="s">
        <v>4198</v>
      </c>
      <c r="C196" s="0" t="s">
        <v>4205</v>
      </c>
      <c r="D196" s="0" t="s">
        <v>4206</v>
      </c>
    </row>
    <row customHeight="1" ht="11.25">
      <c r="A197" s="0">
        <v>197</v>
      </c>
      <c r="B197" s="0" t="s">
        <v>4198</v>
      </c>
      <c r="C197" s="0" t="s">
        <v>4207</v>
      </c>
      <c r="D197" s="0" t="s">
        <v>4208</v>
      </c>
    </row>
    <row customHeight="1" ht="11.25">
      <c r="A198" s="0">
        <v>198</v>
      </c>
      <c r="B198" s="0" t="s">
        <v>4198</v>
      </c>
      <c r="C198" s="0" t="s">
        <v>4209</v>
      </c>
      <c r="D198" s="0" t="s">
        <v>4210</v>
      </c>
    </row>
    <row customHeight="1" ht="11.25">
      <c r="A199" s="0">
        <v>199</v>
      </c>
      <c r="B199" s="0" t="s">
        <v>4198</v>
      </c>
      <c r="C199" s="0" t="s">
        <v>4211</v>
      </c>
      <c r="D199" s="0" t="s">
        <v>4212</v>
      </c>
    </row>
    <row customHeight="1" ht="11.25">
      <c r="A200" s="0">
        <v>200</v>
      </c>
      <c r="B200" s="0" t="s">
        <v>4198</v>
      </c>
      <c r="C200" s="0" t="s">
        <v>4213</v>
      </c>
      <c r="D200" s="0" t="s">
        <v>4214</v>
      </c>
    </row>
    <row customHeight="1" ht="11.25">
      <c r="A201" s="0">
        <v>201</v>
      </c>
      <c r="B201" s="0" t="s">
        <v>4198</v>
      </c>
      <c r="C201" s="0" t="s">
        <v>4215</v>
      </c>
      <c r="D201" s="0" t="s">
        <v>4216</v>
      </c>
    </row>
    <row customHeight="1" ht="11.25">
      <c r="A202" s="0">
        <v>202</v>
      </c>
      <c r="B202" s="0" t="s">
        <v>4198</v>
      </c>
      <c r="C202" s="0" t="s">
        <v>4217</v>
      </c>
      <c r="D202" s="0" t="s">
        <v>4218</v>
      </c>
    </row>
    <row customHeight="1" ht="11.25">
      <c r="A203" s="0">
        <v>203</v>
      </c>
      <c r="B203" s="0" t="s">
        <v>4198</v>
      </c>
      <c r="C203" s="0" t="s">
        <v>4219</v>
      </c>
      <c r="D203" s="0" t="s">
        <v>4220</v>
      </c>
    </row>
    <row customHeight="1" ht="11.25">
      <c r="A204" s="0">
        <v>204</v>
      </c>
      <c r="B204" s="0" t="s">
        <v>4198</v>
      </c>
      <c r="C204" s="0" t="s">
        <v>4221</v>
      </c>
      <c r="D204" s="0" t="s">
        <v>4222</v>
      </c>
    </row>
    <row customHeight="1" ht="11.25">
      <c r="A205" s="0">
        <v>205</v>
      </c>
      <c r="B205" s="0" t="s">
        <v>4198</v>
      </c>
      <c r="C205" s="0" t="s">
        <v>4223</v>
      </c>
      <c r="D205" s="0" t="s">
        <v>4224</v>
      </c>
    </row>
    <row customHeight="1" ht="11.25">
      <c r="A206" s="0">
        <v>206</v>
      </c>
      <c r="B206" s="0" t="s">
        <v>4198</v>
      </c>
      <c r="C206" s="0" t="s">
        <v>4225</v>
      </c>
      <c r="D206" s="0" t="s">
        <v>4226</v>
      </c>
    </row>
    <row customHeight="1" ht="11.25">
      <c r="A207" s="0">
        <v>207</v>
      </c>
      <c r="B207" s="0" t="s">
        <v>4227</v>
      </c>
      <c r="C207" s="0" t="s">
        <v>4228</v>
      </c>
      <c r="D207" s="0" t="s">
        <v>4229</v>
      </c>
    </row>
    <row customHeight="1" ht="11.25">
      <c r="A208" s="0">
        <v>208</v>
      </c>
      <c r="B208" s="0" t="s">
        <v>4227</v>
      </c>
      <c r="C208" s="0" t="s">
        <v>4230</v>
      </c>
      <c r="D208" s="0" t="s">
        <v>4231</v>
      </c>
    </row>
    <row customHeight="1" ht="11.25">
      <c r="A209" s="0">
        <v>209</v>
      </c>
      <c r="B209" s="0" t="s">
        <v>4227</v>
      </c>
      <c r="C209" s="0" t="s">
        <v>4232</v>
      </c>
      <c r="D209" s="0" t="s">
        <v>4233</v>
      </c>
    </row>
    <row customHeight="1" ht="11.25">
      <c r="A210" s="0">
        <v>210</v>
      </c>
      <c r="B210" s="0" t="s">
        <v>4227</v>
      </c>
      <c r="C210" s="0" t="s">
        <v>4234</v>
      </c>
      <c r="D210" s="0" t="s">
        <v>4235</v>
      </c>
    </row>
    <row customHeight="1" ht="11.25">
      <c r="A211" s="0">
        <v>211</v>
      </c>
      <c r="B211" s="0" t="s">
        <v>4227</v>
      </c>
      <c r="C211" s="0" t="s">
        <v>4227</v>
      </c>
      <c r="D211" s="0" t="s">
        <v>4236</v>
      </c>
    </row>
    <row customHeight="1" ht="11.25">
      <c r="A212" s="0">
        <v>212</v>
      </c>
      <c r="B212" s="0" t="s">
        <v>4227</v>
      </c>
      <c r="C212" s="0" t="s">
        <v>4237</v>
      </c>
      <c r="D212" s="0" t="s">
        <v>4238</v>
      </c>
    </row>
    <row customHeight="1" ht="11.25">
      <c r="A213" s="0">
        <v>213</v>
      </c>
      <c r="B213" s="0" t="s">
        <v>4227</v>
      </c>
      <c r="C213" s="0" t="s">
        <v>4239</v>
      </c>
      <c r="D213" s="0" t="s">
        <v>4240</v>
      </c>
    </row>
    <row customHeight="1" ht="11.25">
      <c r="A214" s="0">
        <v>214</v>
      </c>
      <c r="B214" s="0" t="s">
        <v>4227</v>
      </c>
      <c r="C214" s="0" t="s">
        <v>4241</v>
      </c>
      <c r="D214" s="0" t="s">
        <v>4242</v>
      </c>
    </row>
    <row customHeight="1" ht="11.25">
      <c r="A215" s="0">
        <v>215</v>
      </c>
      <c r="B215" s="0" t="s">
        <v>4227</v>
      </c>
      <c r="C215" s="0" t="s">
        <v>4243</v>
      </c>
      <c r="D215" s="0" t="s">
        <v>4244</v>
      </c>
    </row>
    <row customHeight="1" ht="11.25">
      <c r="A216" s="0">
        <v>216</v>
      </c>
      <c r="B216" s="0" t="s">
        <v>4227</v>
      </c>
      <c r="C216" s="0" t="s">
        <v>4245</v>
      </c>
      <c r="D216" s="0" t="s">
        <v>4246</v>
      </c>
    </row>
    <row customHeight="1" ht="11.25">
      <c r="A217" s="0">
        <v>217</v>
      </c>
      <c r="B217" s="0" t="s">
        <v>4227</v>
      </c>
      <c r="C217" s="0" t="s">
        <v>4247</v>
      </c>
      <c r="D217" s="0" t="s">
        <v>4248</v>
      </c>
    </row>
    <row customHeight="1" ht="11.25">
      <c r="A218" s="0">
        <v>218</v>
      </c>
      <c r="B218" s="0" t="s">
        <v>4249</v>
      </c>
      <c r="C218" s="0" t="s">
        <v>4250</v>
      </c>
      <c r="D218" s="0" t="s">
        <v>4251</v>
      </c>
    </row>
    <row customHeight="1" ht="11.25">
      <c r="A219" s="0">
        <v>219</v>
      </c>
      <c r="B219" s="0" t="s">
        <v>4249</v>
      </c>
      <c r="C219" s="0" t="s">
        <v>4252</v>
      </c>
      <c r="D219" s="0" t="s">
        <v>4253</v>
      </c>
    </row>
    <row customHeight="1" ht="11.25">
      <c r="A220" s="0">
        <v>220</v>
      </c>
      <c r="B220" s="0" t="s">
        <v>4249</v>
      </c>
      <c r="C220" s="0" t="s">
        <v>4254</v>
      </c>
      <c r="D220" s="0" t="s">
        <v>4255</v>
      </c>
    </row>
    <row customHeight="1" ht="11.25">
      <c r="A221" s="0">
        <v>221</v>
      </c>
      <c r="B221" s="0" t="s">
        <v>4249</v>
      </c>
      <c r="C221" s="0" t="s">
        <v>4256</v>
      </c>
      <c r="D221" s="0" t="s">
        <v>4257</v>
      </c>
    </row>
    <row customHeight="1" ht="11.25">
      <c r="A222" s="0">
        <v>222</v>
      </c>
      <c r="B222" s="0" t="s">
        <v>4249</v>
      </c>
      <c r="C222" s="0" t="s">
        <v>4258</v>
      </c>
      <c r="D222" s="0" t="s">
        <v>4259</v>
      </c>
    </row>
    <row customHeight="1" ht="11.25">
      <c r="A223" s="0">
        <v>223</v>
      </c>
      <c r="B223" s="0" t="s">
        <v>4249</v>
      </c>
      <c r="C223" s="0" t="s">
        <v>4249</v>
      </c>
      <c r="D223" s="0" t="s">
        <v>4260</v>
      </c>
    </row>
    <row customHeight="1" ht="11.25">
      <c r="A224" s="0">
        <v>224</v>
      </c>
      <c r="B224" s="0" t="s">
        <v>4249</v>
      </c>
      <c r="C224" s="0" t="s">
        <v>4261</v>
      </c>
      <c r="D224" s="0" t="s">
        <v>4262</v>
      </c>
    </row>
    <row customHeight="1" ht="11.25">
      <c r="A225" s="0">
        <v>225</v>
      </c>
      <c r="B225" s="0" t="s">
        <v>4249</v>
      </c>
      <c r="C225" s="0" t="s">
        <v>4263</v>
      </c>
      <c r="D225" s="0" t="s">
        <v>4264</v>
      </c>
    </row>
    <row customHeight="1" ht="11.25">
      <c r="A226" s="0">
        <v>226</v>
      </c>
      <c r="B226" s="0" t="s">
        <v>4249</v>
      </c>
      <c r="C226" s="0" t="s">
        <v>4265</v>
      </c>
      <c r="D226" s="0" t="s">
        <v>4266</v>
      </c>
    </row>
    <row customHeight="1" ht="11.25">
      <c r="A227" s="0">
        <v>227</v>
      </c>
      <c r="B227" s="0" t="s">
        <v>4249</v>
      </c>
      <c r="C227" s="0" t="s">
        <v>4267</v>
      </c>
      <c r="D227" s="0" t="s">
        <v>4268</v>
      </c>
    </row>
    <row customHeight="1" ht="11.25">
      <c r="A228" s="0">
        <v>228</v>
      </c>
      <c r="B228" s="0" t="s">
        <v>4249</v>
      </c>
      <c r="C228" s="0" t="s">
        <v>4209</v>
      </c>
      <c r="D228" s="0" t="s">
        <v>4269</v>
      </c>
    </row>
    <row customHeight="1" ht="11.25">
      <c r="A229" s="0">
        <v>229</v>
      </c>
      <c r="B229" s="0" t="s">
        <v>4249</v>
      </c>
      <c r="C229" s="0" t="s">
        <v>4270</v>
      </c>
      <c r="D229" s="0" t="s">
        <v>4271</v>
      </c>
    </row>
    <row customHeight="1" ht="11.25">
      <c r="A230" s="0">
        <v>230</v>
      </c>
      <c r="B230" s="0" t="s">
        <v>4272</v>
      </c>
      <c r="C230" s="0" t="s">
        <v>3996</v>
      </c>
      <c r="D230" s="0" t="s">
        <v>4273</v>
      </c>
    </row>
    <row customHeight="1" ht="11.25">
      <c r="A231" s="0">
        <v>231</v>
      </c>
      <c r="B231" s="0" t="s">
        <v>4272</v>
      </c>
      <c r="C231" s="0" t="s">
        <v>4274</v>
      </c>
      <c r="D231" s="0" t="s">
        <v>4275</v>
      </c>
    </row>
    <row customHeight="1" ht="11.25">
      <c r="A232" s="0">
        <v>232</v>
      </c>
      <c r="B232" s="0" t="s">
        <v>4272</v>
      </c>
      <c r="C232" s="0" t="s">
        <v>4272</v>
      </c>
      <c r="D232" s="0" t="s">
        <v>4276</v>
      </c>
    </row>
    <row customHeight="1" ht="11.25">
      <c r="A233" s="0">
        <v>233</v>
      </c>
      <c r="B233" s="0" t="s">
        <v>4272</v>
      </c>
      <c r="C233" s="0" t="s">
        <v>4277</v>
      </c>
      <c r="D233" s="0" t="s">
        <v>4278</v>
      </c>
    </row>
    <row customHeight="1" ht="11.25">
      <c r="A234" s="0">
        <v>234</v>
      </c>
      <c r="B234" s="0" t="s">
        <v>4272</v>
      </c>
      <c r="C234" s="0" t="s">
        <v>4279</v>
      </c>
      <c r="D234" s="0" t="s">
        <v>4280</v>
      </c>
    </row>
    <row customHeight="1" ht="11.25">
      <c r="A235" s="0">
        <v>235</v>
      </c>
      <c r="B235" s="0" t="s">
        <v>4272</v>
      </c>
      <c r="C235" s="0" t="s">
        <v>4281</v>
      </c>
      <c r="D235" s="0" t="s">
        <v>4282</v>
      </c>
    </row>
    <row customHeight="1" ht="11.25">
      <c r="A236" s="0">
        <v>236</v>
      </c>
      <c r="B236" s="0" t="s">
        <v>4272</v>
      </c>
      <c r="C236" s="0" t="s">
        <v>4283</v>
      </c>
      <c r="D236" s="0" t="s">
        <v>4284</v>
      </c>
    </row>
    <row customHeight="1" ht="11.25">
      <c r="A237" s="0">
        <v>237</v>
      </c>
      <c r="B237" s="0" t="s">
        <v>4272</v>
      </c>
      <c r="C237" s="0" t="s">
        <v>4285</v>
      </c>
      <c r="D237" s="0" t="s">
        <v>4286</v>
      </c>
    </row>
    <row customHeight="1" ht="11.25">
      <c r="A238" s="0">
        <v>238</v>
      </c>
      <c r="B238" s="0" t="s">
        <v>4272</v>
      </c>
      <c r="C238" s="0" t="s">
        <v>4287</v>
      </c>
      <c r="D238" s="0" t="s">
        <v>4288</v>
      </c>
    </row>
    <row customHeight="1" ht="11.25">
      <c r="A239" s="0">
        <v>239</v>
      </c>
      <c r="B239" s="0" t="s">
        <v>4289</v>
      </c>
      <c r="C239" s="0" t="s">
        <v>4290</v>
      </c>
      <c r="D239" s="0" t="s">
        <v>4291</v>
      </c>
    </row>
    <row customHeight="1" ht="11.25">
      <c r="A240" s="0">
        <v>240</v>
      </c>
      <c r="B240" s="0" t="s">
        <v>4289</v>
      </c>
      <c r="C240" s="0" t="s">
        <v>3996</v>
      </c>
      <c r="D240" s="0" t="s">
        <v>4292</v>
      </c>
    </row>
    <row customHeight="1" ht="11.25">
      <c r="A241" s="0">
        <v>241</v>
      </c>
      <c r="B241" s="0" t="s">
        <v>4289</v>
      </c>
      <c r="C241" s="0" t="s">
        <v>4100</v>
      </c>
      <c r="D241" s="0" t="s">
        <v>4293</v>
      </c>
    </row>
    <row customHeight="1" ht="11.25">
      <c r="A242" s="0">
        <v>242</v>
      </c>
      <c r="B242" s="0" t="s">
        <v>4289</v>
      </c>
      <c r="C242" s="0" t="s">
        <v>4294</v>
      </c>
      <c r="D242" s="0" t="s">
        <v>4295</v>
      </c>
    </row>
    <row customHeight="1" ht="11.25">
      <c r="A243" s="0">
        <v>243</v>
      </c>
      <c r="B243" s="0" t="s">
        <v>4289</v>
      </c>
      <c r="C243" s="0" t="s">
        <v>4289</v>
      </c>
      <c r="D243" s="0" t="s">
        <v>4296</v>
      </c>
    </row>
    <row customHeight="1" ht="11.25">
      <c r="A244" s="0">
        <v>244</v>
      </c>
      <c r="B244" s="0" t="s">
        <v>4289</v>
      </c>
      <c r="C244" s="0" t="s">
        <v>4297</v>
      </c>
      <c r="D244" s="0" t="s">
        <v>4298</v>
      </c>
    </row>
    <row customHeight="1" ht="11.25">
      <c r="A245" s="0">
        <v>245</v>
      </c>
      <c r="B245" s="0" t="s">
        <v>4289</v>
      </c>
      <c r="C245" s="0" t="s">
        <v>4299</v>
      </c>
      <c r="D245" s="0" t="s">
        <v>4300</v>
      </c>
    </row>
    <row customHeight="1" ht="11.25">
      <c r="A246" s="0">
        <v>246</v>
      </c>
      <c r="B246" s="0" t="s">
        <v>4289</v>
      </c>
      <c r="C246" s="0" t="s">
        <v>4301</v>
      </c>
      <c r="D246" s="0" t="s">
        <v>4302</v>
      </c>
    </row>
    <row customHeight="1" ht="11.25">
      <c r="A247" s="0">
        <v>247</v>
      </c>
      <c r="B247" s="0" t="s">
        <v>4289</v>
      </c>
      <c r="C247" s="0" t="s">
        <v>4303</v>
      </c>
      <c r="D247" s="0" t="s">
        <v>4304</v>
      </c>
    </row>
    <row customHeight="1" ht="11.25">
      <c r="A248" s="0">
        <v>248</v>
      </c>
      <c r="B248" s="0" t="s">
        <v>4289</v>
      </c>
      <c r="C248" s="0" t="s">
        <v>4305</v>
      </c>
      <c r="D248" s="0" t="s">
        <v>4306</v>
      </c>
    </row>
    <row customHeight="1" ht="11.25">
      <c r="A249" s="0">
        <v>249</v>
      </c>
      <c r="B249" s="0" t="s">
        <v>4289</v>
      </c>
      <c r="C249" s="0" t="s">
        <v>4307</v>
      </c>
      <c r="D249" s="0" t="s">
        <v>4308</v>
      </c>
    </row>
    <row customHeight="1" ht="11.25">
      <c r="A250" s="0">
        <v>250</v>
      </c>
      <c r="B250" s="0" t="s">
        <v>4289</v>
      </c>
      <c r="C250" s="0" t="s">
        <v>4309</v>
      </c>
      <c r="D250" s="0" t="s">
        <v>4310</v>
      </c>
    </row>
    <row customHeight="1" ht="11.25">
      <c r="A251" s="0">
        <v>251</v>
      </c>
      <c r="B251" s="0" t="s">
        <v>4289</v>
      </c>
      <c r="C251" s="0" t="s">
        <v>4311</v>
      </c>
      <c r="D251" s="0" t="s">
        <v>4312</v>
      </c>
    </row>
    <row customHeight="1" ht="11.25">
      <c r="A252" s="0">
        <v>252</v>
      </c>
      <c r="B252" s="0" t="s">
        <v>4289</v>
      </c>
      <c r="C252" s="0" t="s">
        <v>4313</v>
      </c>
      <c r="D252" s="0" t="s">
        <v>4314</v>
      </c>
    </row>
    <row customHeight="1" ht="11.25">
      <c r="A253" s="0">
        <v>253</v>
      </c>
      <c r="B253" s="0" t="s">
        <v>4315</v>
      </c>
      <c r="C253" s="0" t="s">
        <v>3830</v>
      </c>
      <c r="D253" s="0" t="s">
        <v>4316</v>
      </c>
    </row>
    <row customHeight="1" ht="11.25">
      <c r="A254" s="0">
        <v>254</v>
      </c>
      <c r="B254" s="0" t="s">
        <v>4315</v>
      </c>
      <c r="C254" s="0" t="s">
        <v>4317</v>
      </c>
      <c r="D254" s="0" t="s">
        <v>4318</v>
      </c>
    </row>
    <row customHeight="1" ht="11.25">
      <c r="A255" s="0">
        <v>255</v>
      </c>
      <c r="B255" s="0" t="s">
        <v>4315</v>
      </c>
      <c r="C255" s="0" t="s">
        <v>4319</v>
      </c>
      <c r="D255" s="0" t="s">
        <v>4320</v>
      </c>
    </row>
    <row customHeight="1" ht="11.25">
      <c r="A256" s="0">
        <v>256</v>
      </c>
      <c r="B256" s="0" t="s">
        <v>4315</v>
      </c>
      <c r="C256" s="0" t="s">
        <v>4321</v>
      </c>
      <c r="D256" s="0" t="s">
        <v>4322</v>
      </c>
    </row>
    <row customHeight="1" ht="11.25">
      <c r="A257" s="0">
        <v>257</v>
      </c>
      <c r="B257" s="0" t="s">
        <v>4315</v>
      </c>
      <c r="C257" s="0" t="s">
        <v>4315</v>
      </c>
      <c r="D257" s="0" t="s">
        <v>4323</v>
      </c>
    </row>
    <row customHeight="1" ht="11.25">
      <c r="A258" s="0">
        <v>258</v>
      </c>
      <c r="B258" s="0" t="s">
        <v>4315</v>
      </c>
      <c r="C258" s="0" t="s">
        <v>4324</v>
      </c>
      <c r="D258" s="0" t="s">
        <v>4325</v>
      </c>
    </row>
    <row customHeight="1" ht="11.25">
      <c r="A259" s="0">
        <v>259</v>
      </c>
      <c r="B259" s="0" t="s">
        <v>4315</v>
      </c>
      <c r="C259" s="0" t="s">
        <v>4326</v>
      </c>
      <c r="D259" s="0" t="s">
        <v>4327</v>
      </c>
    </row>
    <row customHeight="1" ht="11.25">
      <c r="A260" s="0">
        <v>260</v>
      </c>
      <c r="B260" s="0" t="s">
        <v>4315</v>
      </c>
      <c r="C260" s="0" t="s">
        <v>4328</v>
      </c>
      <c r="D260" s="0" t="s">
        <v>4329</v>
      </c>
    </row>
    <row customHeight="1" ht="11.25">
      <c r="A261" s="0">
        <v>261</v>
      </c>
      <c r="B261" s="0" t="s">
        <v>4315</v>
      </c>
      <c r="C261" s="0" t="s">
        <v>4330</v>
      </c>
      <c r="D261" s="0" t="s">
        <v>4331</v>
      </c>
    </row>
    <row customHeight="1" ht="11.25">
      <c r="A262" s="0">
        <v>262</v>
      </c>
      <c r="B262" s="0" t="s">
        <v>4315</v>
      </c>
      <c r="C262" s="0" t="s">
        <v>4332</v>
      </c>
      <c r="D262" s="0" t="s">
        <v>4333</v>
      </c>
    </row>
    <row customHeight="1" ht="11.25">
      <c r="A263" s="0">
        <v>263</v>
      </c>
      <c r="B263" s="0" t="s">
        <v>4334</v>
      </c>
      <c r="C263" s="0" t="s">
        <v>4335</v>
      </c>
      <c r="D263" s="0" t="s">
        <v>4336</v>
      </c>
    </row>
    <row customHeight="1" ht="11.25">
      <c r="A264" s="0">
        <v>264</v>
      </c>
      <c r="B264" s="0" t="s">
        <v>4334</v>
      </c>
      <c r="C264" s="0" t="s">
        <v>4337</v>
      </c>
      <c r="D264" s="0" t="s">
        <v>4338</v>
      </c>
    </row>
    <row customHeight="1" ht="11.25">
      <c r="A265" s="0">
        <v>265</v>
      </c>
      <c r="B265" s="0" t="s">
        <v>4334</v>
      </c>
      <c r="C265" s="0" t="s">
        <v>4339</v>
      </c>
      <c r="D265" s="0" t="s">
        <v>4340</v>
      </c>
    </row>
    <row customHeight="1" ht="11.25">
      <c r="A266" s="0">
        <v>266</v>
      </c>
      <c r="B266" s="0" t="s">
        <v>4334</v>
      </c>
      <c r="C266" s="0" t="s">
        <v>4341</v>
      </c>
      <c r="D266" s="0" t="s">
        <v>4342</v>
      </c>
    </row>
    <row customHeight="1" ht="11.25">
      <c r="A267" s="0">
        <v>267</v>
      </c>
      <c r="B267" s="0" t="s">
        <v>4334</v>
      </c>
      <c r="C267" s="0" t="s">
        <v>4334</v>
      </c>
      <c r="D267" s="0" t="s">
        <v>4343</v>
      </c>
    </row>
    <row customHeight="1" ht="11.25">
      <c r="A268" s="0">
        <v>268</v>
      </c>
      <c r="B268" s="0" t="s">
        <v>4334</v>
      </c>
      <c r="C268" s="0" t="s">
        <v>4344</v>
      </c>
      <c r="D268" s="0" t="s">
        <v>4345</v>
      </c>
    </row>
    <row customHeight="1" ht="11.25">
      <c r="A269" s="0">
        <v>269</v>
      </c>
      <c r="B269" s="0" t="s">
        <v>4334</v>
      </c>
      <c r="C269" s="0" t="s">
        <v>4346</v>
      </c>
      <c r="D269" s="0" t="s">
        <v>4347</v>
      </c>
    </row>
    <row customHeight="1" ht="11.25">
      <c r="A270" s="0">
        <v>270</v>
      </c>
      <c r="B270" s="0" t="s">
        <v>4334</v>
      </c>
      <c r="C270" s="0" t="s">
        <v>4348</v>
      </c>
      <c r="D270" s="0" t="s">
        <v>4349</v>
      </c>
    </row>
    <row customHeight="1" ht="11.25">
      <c r="A271" s="0">
        <v>271</v>
      </c>
      <c r="B271" s="0" t="s">
        <v>4334</v>
      </c>
      <c r="C271" s="0" t="s">
        <v>4147</v>
      </c>
      <c r="D271" s="0" t="s">
        <v>4350</v>
      </c>
    </row>
    <row customHeight="1" ht="11.25">
      <c r="A272" s="0">
        <v>272</v>
      </c>
      <c r="B272" s="0" t="s">
        <v>4334</v>
      </c>
      <c r="C272" s="0" t="s">
        <v>4351</v>
      </c>
      <c r="D272" s="0" t="s">
        <v>4352</v>
      </c>
    </row>
    <row customHeight="1" ht="11.25">
      <c r="A273" s="0">
        <v>273</v>
      </c>
      <c r="B273" s="0" t="s">
        <v>4353</v>
      </c>
      <c r="C273" s="0" t="s">
        <v>4354</v>
      </c>
      <c r="D273" s="0" t="s">
        <v>4355</v>
      </c>
    </row>
    <row customHeight="1" ht="11.25">
      <c r="A274" s="0">
        <v>274</v>
      </c>
      <c r="B274" s="0" t="s">
        <v>4353</v>
      </c>
      <c r="C274" s="0" t="s">
        <v>4356</v>
      </c>
      <c r="D274" s="0" t="s">
        <v>4357</v>
      </c>
    </row>
    <row customHeight="1" ht="11.25">
      <c r="A275" s="0">
        <v>275</v>
      </c>
      <c r="B275" s="0" t="s">
        <v>4353</v>
      </c>
      <c r="C275" s="0" t="s">
        <v>4358</v>
      </c>
      <c r="D275" s="0" t="s">
        <v>4359</v>
      </c>
    </row>
    <row customHeight="1" ht="11.25">
      <c r="A276" s="0">
        <v>276</v>
      </c>
      <c r="B276" s="0" t="s">
        <v>4353</v>
      </c>
      <c r="C276" s="0" t="s">
        <v>4360</v>
      </c>
      <c r="D276" s="0" t="s">
        <v>4361</v>
      </c>
    </row>
    <row customHeight="1" ht="11.25">
      <c r="A277" s="0">
        <v>277</v>
      </c>
      <c r="B277" s="0" t="s">
        <v>4353</v>
      </c>
      <c r="C277" s="0" t="s">
        <v>4362</v>
      </c>
      <c r="D277" s="0" t="s">
        <v>4363</v>
      </c>
    </row>
    <row customHeight="1" ht="11.25">
      <c r="A278" s="0">
        <v>278</v>
      </c>
      <c r="B278" s="0" t="s">
        <v>4353</v>
      </c>
      <c r="C278" s="0" t="s">
        <v>4364</v>
      </c>
      <c r="D278" s="0" t="s">
        <v>4365</v>
      </c>
    </row>
    <row customHeight="1" ht="11.25">
      <c r="A279" s="0">
        <v>279</v>
      </c>
      <c r="B279" s="0" t="s">
        <v>4353</v>
      </c>
      <c r="C279" s="0" t="s">
        <v>4353</v>
      </c>
      <c r="D279" s="0" t="s">
        <v>4366</v>
      </c>
    </row>
    <row customHeight="1" ht="11.25">
      <c r="A280" s="0">
        <v>280</v>
      </c>
      <c r="B280" s="0" t="s">
        <v>4353</v>
      </c>
      <c r="C280" s="0" t="s">
        <v>4367</v>
      </c>
      <c r="D280" s="0" t="s">
        <v>4368</v>
      </c>
    </row>
    <row customHeight="1" ht="11.25">
      <c r="A281" s="0">
        <v>281</v>
      </c>
      <c r="B281" s="0" t="s">
        <v>4353</v>
      </c>
      <c r="C281" s="0" t="s">
        <v>4369</v>
      </c>
      <c r="D281" s="0" t="s">
        <v>4370</v>
      </c>
    </row>
    <row customHeight="1" ht="11.25">
      <c r="A282" s="0">
        <v>282</v>
      </c>
      <c r="B282" s="0" t="s">
        <v>4353</v>
      </c>
      <c r="C282" s="0" t="s">
        <v>4371</v>
      </c>
      <c r="D282" s="0" t="s">
        <v>4372</v>
      </c>
    </row>
    <row customHeight="1" ht="11.25">
      <c r="A283" s="0">
        <v>283</v>
      </c>
      <c r="B283" s="0" t="s">
        <v>4353</v>
      </c>
      <c r="C283" s="0" t="s">
        <v>4373</v>
      </c>
      <c r="D283" s="0" t="s">
        <v>4374</v>
      </c>
    </row>
    <row customHeight="1" ht="11.25">
      <c r="A284" s="0">
        <v>284</v>
      </c>
      <c r="B284" s="0" t="s">
        <v>4375</v>
      </c>
      <c r="C284" s="0" t="s">
        <v>4376</v>
      </c>
      <c r="D284" s="0" t="s">
        <v>4377</v>
      </c>
    </row>
    <row customHeight="1" ht="11.25">
      <c r="A285" s="0">
        <v>285</v>
      </c>
      <c r="B285" s="0" t="s">
        <v>4375</v>
      </c>
      <c r="C285" s="0" t="s">
        <v>4375</v>
      </c>
      <c r="D285" s="0" t="s">
        <v>4378</v>
      </c>
    </row>
    <row customHeight="1" ht="11.25">
      <c r="A286" s="0">
        <v>286</v>
      </c>
      <c r="B286" s="0" t="s">
        <v>4375</v>
      </c>
      <c r="C286" s="0" t="s">
        <v>4379</v>
      </c>
      <c r="D286" s="0" t="s">
        <v>4380</v>
      </c>
    </row>
    <row customHeight="1" ht="11.25">
      <c r="A287" s="0">
        <v>287</v>
      </c>
      <c r="B287" s="0" t="s">
        <v>4375</v>
      </c>
      <c r="C287" s="0" t="s">
        <v>4381</v>
      </c>
      <c r="D287" s="0" t="s">
        <v>4382</v>
      </c>
    </row>
    <row customHeight="1" ht="11.25">
      <c r="A288" s="0">
        <v>288</v>
      </c>
      <c r="B288" s="0" t="s">
        <v>4375</v>
      </c>
      <c r="C288" s="0" t="s">
        <v>4147</v>
      </c>
      <c r="D288" s="0" t="s">
        <v>4383</v>
      </c>
    </row>
    <row customHeight="1" ht="11.25">
      <c r="A289" s="0">
        <v>289</v>
      </c>
      <c r="B289" s="0" t="s">
        <v>4375</v>
      </c>
      <c r="C289" s="0" t="s">
        <v>4384</v>
      </c>
      <c r="D289" s="0" t="s">
        <v>4385</v>
      </c>
    </row>
    <row customHeight="1" ht="11.25">
      <c r="A290" s="0">
        <v>290</v>
      </c>
      <c r="B290" s="0" t="s">
        <v>4375</v>
      </c>
      <c r="C290" s="0" t="s">
        <v>4386</v>
      </c>
      <c r="D290" s="0" t="s">
        <v>4387</v>
      </c>
    </row>
    <row customHeight="1" ht="11.25">
      <c r="A291" s="0">
        <v>291</v>
      </c>
      <c r="B291" s="0" t="s">
        <v>4375</v>
      </c>
      <c r="C291" s="0" t="s">
        <v>4388</v>
      </c>
      <c r="D291" s="0" t="s">
        <v>4389</v>
      </c>
    </row>
    <row customHeight="1" ht="11.25">
      <c r="A292" s="0">
        <v>292</v>
      </c>
      <c r="B292" s="0" t="s">
        <v>4375</v>
      </c>
      <c r="C292" s="0" t="s">
        <v>4131</v>
      </c>
      <c r="D292" s="0" t="s">
        <v>4390</v>
      </c>
    </row>
    <row customHeight="1" ht="11.25">
      <c r="A293" s="0">
        <v>293</v>
      </c>
      <c r="B293" s="0" t="s">
        <v>4375</v>
      </c>
      <c r="C293" s="0" t="s">
        <v>4391</v>
      </c>
      <c r="D293" s="0" t="s">
        <v>4392</v>
      </c>
    </row>
    <row customHeight="1" ht="11.25">
      <c r="A294" s="0">
        <v>294</v>
      </c>
      <c r="B294" s="0" t="s">
        <v>4375</v>
      </c>
      <c r="C294" s="0" t="s">
        <v>4393</v>
      </c>
      <c r="D294" s="0" t="s">
        <v>4394</v>
      </c>
    </row>
    <row customHeight="1" ht="11.25">
      <c r="A295" s="0">
        <v>295</v>
      </c>
      <c r="B295" s="0" t="s">
        <v>4395</v>
      </c>
      <c r="C295" s="0" t="s">
        <v>4396</v>
      </c>
      <c r="D295" s="0" t="s">
        <v>4397</v>
      </c>
    </row>
    <row customHeight="1" ht="11.25">
      <c r="A296" s="0">
        <v>296</v>
      </c>
      <c r="B296" s="0" t="s">
        <v>4395</v>
      </c>
      <c r="C296" s="0" t="s">
        <v>4398</v>
      </c>
      <c r="D296" s="0" t="s">
        <v>4399</v>
      </c>
    </row>
    <row customHeight="1" ht="11.25">
      <c r="A297" s="0">
        <v>297</v>
      </c>
      <c r="B297" s="0" t="s">
        <v>4395</v>
      </c>
      <c r="C297" s="0" t="s">
        <v>4400</v>
      </c>
      <c r="D297" s="0" t="s">
        <v>4401</v>
      </c>
    </row>
    <row customHeight="1" ht="11.25">
      <c r="A298" s="0">
        <v>298</v>
      </c>
      <c r="B298" s="0" t="s">
        <v>4395</v>
      </c>
      <c r="C298" s="0" t="s">
        <v>4070</v>
      </c>
      <c r="D298" s="0" t="s">
        <v>4402</v>
      </c>
    </row>
    <row customHeight="1" ht="11.25">
      <c r="A299" s="0">
        <v>299</v>
      </c>
      <c r="B299" s="0" t="s">
        <v>4395</v>
      </c>
      <c r="C299" s="0" t="s">
        <v>4403</v>
      </c>
      <c r="D299" s="0" t="s">
        <v>4404</v>
      </c>
    </row>
    <row customHeight="1" ht="11.25">
      <c r="A300" s="0">
        <v>300</v>
      </c>
      <c r="B300" s="0" t="s">
        <v>4395</v>
      </c>
      <c r="C300" s="0" t="s">
        <v>4405</v>
      </c>
      <c r="D300" s="0" t="s">
        <v>4406</v>
      </c>
    </row>
    <row customHeight="1" ht="11.25">
      <c r="A301" s="0">
        <v>301</v>
      </c>
      <c r="B301" s="0" t="s">
        <v>4395</v>
      </c>
      <c r="C301" s="0" t="s">
        <v>4407</v>
      </c>
      <c r="D301" s="0" t="s">
        <v>4408</v>
      </c>
    </row>
    <row customHeight="1" ht="11.25">
      <c r="A302" s="0">
        <v>302</v>
      </c>
      <c r="B302" s="0" t="s">
        <v>4395</v>
      </c>
      <c r="C302" s="0" t="s">
        <v>3840</v>
      </c>
      <c r="D302" s="0" t="s">
        <v>4409</v>
      </c>
    </row>
    <row customHeight="1" ht="11.25">
      <c r="A303" s="0">
        <v>303</v>
      </c>
      <c r="B303" s="0" t="s">
        <v>4395</v>
      </c>
      <c r="C303" s="0" t="s">
        <v>4395</v>
      </c>
      <c r="D303" s="0" t="s">
        <v>4410</v>
      </c>
    </row>
    <row customHeight="1" ht="11.25">
      <c r="A304" s="0">
        <v>304</v>
      </c>
      <c r="B304" s="0" t="s">
        <v>4395</v>
      </c>
      <c r="C304" s="0" t="s">
        <v>4411</v>
      </c>
      <c r="D304" s="0" t="s">
        <v>4412</v>
      </c>
    </row>
    <row customHeight="1" ht="11.25">
      <c r="A305" s="0">
        <v>305</v>
      </c>
      <c r="B305" s="0" t="s">
        <v>4395</v>
      </c>
      <c r="C305" s="0" t="s">
        <v>4413</v>
      </c>
      <c r="D305" s="0" t="s">
        <v>4414</v>
      </c>
    </row>
    <row customHeight="1" ht="11.25">
      <c r="A306" s="0">
        <v>306</v>
      </c>
      <c r="B306" s="0" t="s">
        <v>4395</v>
      </c>
      <c r="C306" s="0" t="s">
        <v>3943</v>
      </c>
      <c r="D306" s="0" t="s">
        <v>4415</v>
      </c>
    </row>
    <row customHeight="1" ht="11.25">
      <c r="A307" s="0">
        <v>307</v>
      </c>
      <c r="B307" s="0" t="s">
        <v>4395</v>
      </c>
      <c r="C307" s="0" t="s">
        <v>4416</v>
      </c>
      <c r="D307" s="0" t="s">
        <v>4417</v>
      </c>
    </row>
    <row customHeight="1" ht="11.25">
      <c r="A308" s="0">
        <v>308</v>
      </c>
      <c r="B308" s="0" t="s">
        <v>4395</v>
      </c>
      <c r="C308" s="0" t="s">
        <v>4418</v>
      </c>
      <c r="D308" s="0" t="s">
        <v>4419</v>
      </c>
    </row>
    <row customHeight="1" ht="11.25">
      <c r="A309" s="0">
        <v>309</v>
      </c>
      <c r="B309" s="0" t="s">
        <v>4395</v>
      </c>
      <c r="C309" s="0" t="s">
        <v>4245</v>
      </c>
      <c r="D309" s="0" t="s">
        <v>4420</v>
      </c>
    </row>
    <row customHeight="1" ht="11.25">
      <c r="A310" s="0">
        <v>310</v>
      </c>
      <c r="B310" s="0" t="s">
        <v>4395</v>
      </c>
      <c r="C310" s="0" t="s">
        <v>4421</v>
      </c>
      <c r="D310" s="0" t="s">
        <v>4422</v>
      </c>
    </row>
    <row customHeight="1" ht="11.25">
      <c r="A311" s="0">
        <v>311</v>
      </c>
      <c r="B311" s="0" t="s">
        <v>4395</v>
      </c>
      <c r="C311" s="0" t="s">
        <v>4423</v>
      </c>
      <c r="D311" s="0" t="s">
        <v>4424</v>
      </c>
    </row>
    <row customHeight="1" ht="11.25">
      <c r="A312" s="0">
        <v>312</v>
      </c>
      <c r="B312" s="0" t="s">
        <v>4395</v>
      </c>
      <c r="C312" s="0" t="s">
        <v>4425</v>
      </c>
      <c r="D312" s="0" t="s">
        <v>4426</v>
      </c>
    </row>
    <row customHeight="1" ht="11.25">
      <c r="A313" s="0">
        <v>313</v>
      </c>
      <c r="B313" s="0" t="s">
        <v>4395</v>
      </c>
      <c r="C313" s="0" t="s">
        <v>3975</v>
      </c>
      <c r="D313" s="0" t="s">
        <v>4427</v>
      </c>
    </row>
    <row customHeight="1" ht="11.25">
      <c r="A314" s="0">
        <v>314</v>
      </c>
      <c r="B314" s="0" t="s">
        <v>4428</v>
      </c>
      <c r="C314" s="0" t="s">
        <v>4429</v>
      </c>
      <c r="D314" s="0" t="s">
        <v>4430</v>
      </c>
    </row>
    <row customHeight="1" ht="11.25">
      <c r="A315" s="0">
        <v>315</v>
      </c>
      <c r="B315" s="0" t="s">
        <v>4428</v>
      </c>
      <c r="C315" s="0" t="s">
        <v>4431</v>
      </c>
      <c r="D315" s="0" t="s">
        <v>4432</v>
      </c>
    </row>
    <row customHeight="1" ht="11.25">
      <c r="A316" s="0">
        <v>316</v>
      </c>
      <c r="B316" s="0" t="s">
        <v>4428</v>
      </c>
      <c r="C316" s="0" t="s">
        <v>4433</v>
      </c>
      <c r="D316" s="0" t="s">
        <v>4434</v>
      </c>
    </row>
    <row customHeight="1" ht="11.25">
      <c r="A317" s="0">
        <v>317</v>
      </c>
      <c r="B317" s="0" t="s">
        <v>4428</v>
      </c>
      <c r="C317" s="0" t="s">
        <v>4435</v>
      </c>
      <c r="D317" s="0" t="s">
        <v>4436</v>
      </c>
    </row>
    <row customHeight="1" ht="11.25">
      <c r="A318" s="0">
        <v>318</v>
      </c>
      <c r="B318" s="0" t="s">
        <v>4428</v>
      </c>
      <c r="C318" s="0" t="s">
        <v>4437</v>
      </c>
      <c r="D318" s="0" t="s">
        <v>4438</v>
      </c>
    </row>
    <row customHeight="1" ht="11.25">
      <c r="A319" s="0">
        <v>319</v>
      </c>
      <c r="B319" s="0" t="s">
        <v>4428</v>
      </c>
      <c r="C319" s="0" t="s">
        <v>4439</v>
      </c>
      <c r="D319" s="0" t="s">
        <v>4440</v>
      </c>
    </row>
    <row customHeight="1" ht="11.25">
      <c r="A320" s="0">
        <v>320</v>
      </c>
      <c r="B320" s="0" t="s">
        <v>4428</v>
      </c>
      <c r="C320" s="0" t="s">
        <v>4441</v>
      </c>
      <c r="D320" s="0" t="s">
        <v>4442</v>
      </c>
    </row>
    <row customHeight="1" ht="11.25">
      <c r="A321" s="0">
        <v>321</v>
      </c>
      <c r="B321" s="0" t="s">
        <v>4428</v>
      </c>
      <c r="C321" s="0" t="s">
        <v>4428</v>
      </c>
      <c r="D321" s="0" t="s">
        <v>4443</v>
      </c>
    </row>
    <row customHeight="1" ht="11.25">
      <c r="A322" s="0">
        <v>322</v>
      </c>
      <c r="B322" s="0" t="s">
        <v>4428</v>
      </c>
      <c r="C322" s="0" t="s">
        <v>4444</v>
      </c>
      <c r="D322" s="0" t="s">
        <v>4445</v>
      </c>
    </row>
    <row customHeight="1" ht="11.25">
      <c r="A323" s="0">
        <v>323</v>
      </c>
      <c r="B323" s="0" t="s">
        <v>4428</v>
      </c>
      <c r="C323" s="0" t="s">
        <v>4446</v>
      </c>
      <c r="D323" s="0" t="s">
        <v>4447</v>
      </c>
    </row>
    <row customHeight="1" ht="11.25">
      <c r="A324" s="0">
        <v>324</v>
      </c>
      <c r="B324" s="0" t="s">
        <v>4428</v>
      </c>
      <c r="C324" s="0" t="s">
        <v>4245</v>
      </c>
      <c r="D324" s="0" t="s">
        <v>4448</v>
      </c>
    </row>
    <row customHeight="1" ht="11.25">
      <c r="A325" s="0">
        <v>325</v>
      </c>
      <c r="B325" s="0" t="s">
        <v>4428</v>
      </c>
      <c r="C325" s="0" t="s">
        <v>4449</v>
      </c>
      <c r="D325" s="0" t="s">
        <v>4450</v>
      </c>
    </row>
    <row customHeight="1" ht="11.25">
      <c r="A326" s="0">
        <v>326</v>
      </c>
      <c r="B326" s="0" t="s">
        <v>4428</v>
      </c>
      <c r="C326" s="0" t="s">
        <v>4451</v>
      </c>
      <c r="D326" s="0" t="s">
        <v>4452</v>
      </c>
    </row>
    <row customHeight="1" ht="11.25">
      <c r="A327" s="0">
        <v>327</v>
      </c>
      <c r="B327" s="0" t="s">
        <v>4428</v>
      </c>
      <c r="C327" s="0" t="s">
        <v>4453</v>
      </c>
      <c r="D327" s="0" t="s">
        <v>4454</v>
      </c>
    </row>
    <row customHeight="1" ht="11.25">
      <c r="A328" s="0">
        <v>328</v>
      </c>
      <c r="B328" s="0" t="s">
        <v>3410</v>
      </c>
      <c r="C328" s="0" t="s">
        <v>4455</v>
      </c>
      <c r="D328" s="0" t="s">
        <v>4456</v>
      </c>
    </row>
    <row customHeight="1" ht="11.25">
      <c r="A329" s="0">
        <v>329</v>
      </c>
      <c r="B329" s="0" t="s">
        <v>3410</v>
      </c>
      <c r="C329" s="0" t="s">
        <v>4457</v>
      </c>
      <c r="D329" s="0" t="s">
        <v>4458</v>
      </c>
    </row>
    <row customHeight="1" ht="11.25">
      <c r="A330" s="0">
        <v>330</v>
      </c>
      <c r="B330" s="0" t="s">
        <v>3410</v>
      </c>
      <c r="C330" s="0" t="s">
        <v>4459</v>
      </c>
      <c r="D330" s="0" t="s">
        <v>4460</v>
      </c>
    </row>
    <row customHeight="1" ht="11.25">
      <c r="A331" s="0">
        <v>331</v>
      </c>
      <c r="B331" s="0" t="s">
        <v>3410</v>
      </c>
      <c r="C331" s="0" t="s">
        <v>3410</v>
      </c>
      <c r="D331" s="0" t="s">
        <v>4461</v>
      </c>
    </row>
    <row customHeight="1" ht="11.25">
      <c r="A332" s="0">
        <v>332</v>
      </c>
      <c r="B332" s="0" t="s">
        <v>3410</v>
      </c>
      <c r="C332" s="0" t="s">
        <v>3961</v>
      </c>
      <c r="D332" s="0" t="s">
        <v>4462</v>
      </c>
    </row>
    <row customHeight="1" ht="11.25">
      <c r="A333" s="0">
        <v>333</v>
      </c>
      <c r="B333" s="0" t="s">
        <v>3410</v>
      </c>
      <c r="C333" s="0" t="s">
        <v>4463</v>
      </c>
      <c r="D333" s="0" t="s">
        <v>4464</v>
      </c>
    </row>
    <row customHeight="1" ht="11.25">
      <c r="A334" s="0">
        <v>334</v>
      </c>
      <c r="B334" s="0" t="s">
        <v>3410</v>
      </c>
      <c r="C334" s="0" t="s">
        <v>3943</v>
      </c>
      <c r="D334" s="0" t="s">
        <v>4465</v>
      </c>
    </row>
    <row customHeight="1" ht="11.25">
      <c r="A335" s="0">
        <v>335</v>
      </c>
      <c r="B335" s="0" t="s">
        <v>3410</v>
      </c>
      <c r="C335" s="0" t="s">
        <v>4466</v>
      </c>
      <c r="D335" s="0" t="s">
        <v>4467</v>
      </c>
    </row>
    <row customHeight="1" ht="11.25">
      <c r="A336" s="0">
        <v>336</v>
      </c>
      <c r="B336" s="0" t="s">
        <v>3410</v>
      </c>
      <c r="C336" s="0" t="s">
        <v>4468</v>
      </c>
      <c r="D336" s="0" t="s">
        <v>4469</v>
      </c>
    </row>
    <row customHeight="1" ht="11.25">
      <c r="A337" s="0">
        <v>337</v>
      </c>
      <c r="B337" s="0" t="s">
        <v>4470</v>
      </c>
      <c r="C337" s="0" t="s">
        <v>4471</v>
      </c>
      <c r="D337" s="0" t="s">
        <v>4472</v>
      </c>
    </row>
    <row customHeight="1" ht="11.25">
      <c r="A338" s="0">
        <v>338</v>
      </c>
      <c r="B338" s="0" t="s">
        <v>4470</v>
      </c>
      <c r="C338" s="0" t="s">
        <v>4473</v>
      </c>
      <c r="D338" s="0" t="s">
        <v>4474</v>
      </c>
    </row>
    <row customHeight="1" ht="11.25">
      <c r="A339" s="0">
        <v>339</v>
      </c>
      <c r="B339" s="0" t="s">
        <v>4470</v>
      </c>
      <c r="C339" s="0" t="s">
        <v>4475</v>
      </c>
      <c r="D339" s="0" t="s">
        <v>4476</v>
      </c>
    </row>
    <row customHeight="1" ht="11.25">
      <c r="A340" s="0">
        <v>340</v>
      </c>
      <c r="B340" s="0" t="s">
        <v>4470</v>
      </c>
      <c r="C340" s="0" t="s">
        <v>4477</v>
      </c>
      <c r="D340" s="0" t="s">
        <v>4478</v>
      </c>
    </row>
    <row customHeight="1" ht="11.25">
      <c r="A341" s="0">
        <v>341</v>
      </c>
      <c r="B341" s="0" t="s">
        <v>4470</v>
      </c>
      <c r="C341" s="0" t="s">
        <v>4479</v>
      </c>
      <c r="D341" s="0" t="s">
        <v>4480</v>
      </c>
    </row>
    <row customHeight="1" ht="11.25">
      <c r="A342" s="0">
        <v>342</v>
      </c>
      <c r="B342" s="0" t="s">
        <v>4470</v>
      </c>
      <c r="C342" s="0" t="s">
        <v>4470</v>
      </c>
      <c r="D342" s="0" t="s">
        <v>4481</v>
      </c>
    </row>
    <row customHeight="1" ht="11.25">
      <c r="A343" s="0">
        <v>343</v>
      </c>
      <c r="B343" s="0" t="s">
        <v>4470</v>
      </c>
      <c r="C343" s="0" t="s">
        <v>3943</v>
      </c>
      <c r="D343" s="0" t="s">
        <v>4482</v>
      </c>
    </row>
    <row customHeight="1" ht="11.25">
      <c r="A344" s="0">
        <v>344</v>
      </c>
      <c r="B344" s="0" t="s">
        <v>4470</v>
      </c>
      <c r="C344" s="0" t="s">
        <v>4483</v>
      </c>
      <c r="D344" s="0" t="s">
        <v>4484</v>
      </c>
    </row>
    <row customHeight="1" ht="11.25">
      <c r="A345" s="0">
        <v>345</v>
      </c>
      <c r="B345" s="0" t="s">
        <v>4470</v>
      </c>
      <c r="C345" s="0" t="s">
        <v>4485</v>
      </c>
      <c r="D345" s="0" t="s">
        <v>4486</v>
      </c>
    </row>
    <row customHeight="1" ht="11.25">
      <c r="A346" s="0">
        <v>346</v>
      </c>
      <c r="B346" s="0" t="s">
        <v>4470</v>
      </c>
      <c r="C346" s="0" t="s">
        <v>4487</v>
      </c>
      <c r="D346" s="0" t="s">
        <v>4488</v>
      </c>
    </row>
    <row customHeight="1" ht="11.25">
      <c r="A347" s="0">
        <v>347</v>
      </c>
      <c r="B347" s="0" t="s">
        <v>4470</v>
      </c>
      <c r="C347" s="0" t="s">
        <v>4489</v>
      </c>
      <c r="D347" s="0" t="s">
        <v>4490</v>
      </c>
    </row>
    <row customHeight="1" ht="11.25">
      <c r="A348" s="0">
        <v>348</v>
      </c>
      <c r="B348" s="0" t="s">
        <v>4470</v>
      </c>
      <c r="C348" s="0" t="s">
        <v>4491</v>
      </c>
      <c r="D348" s="0" t="s">
        <v>4492</v>
      </c>
    </row>
    <row customHeight="1" ht="11.25">
      <c r="A349" s="0">
        <v>349</v>
      </c>
      <c r="B349" s="0" t="s">
        <v>4470</v>
      </c>
      <c r="C349" s="0" t="s">
        <v>4493</v>
      </c>
      <c r="D349" s="0" t="s">
        <v>4494</v>
      </c>
    </row>
    <row customHeight="1" ht="11.25">
      <c r="A350" s="0">
        <v>350</v>
      </c>
      <c r="B350" s="0" t="s">
        <v>4495</v>
      </c>
      <c r="C350" s="0" t="s">
        <v>4496</v>
      </c>
      <c r="D350" s="0" t="s">
        <v>4497</v>
      </c>
    </row>
    <row customHeight="1" ht="11.25">
      <c r="A351" s="0">
        <v>351</v>
      </c>
      <c r="B351" s="0" t="s">
        <v>4495</v>
      </c>
      <c r="C351" s="0" t="s">
        <v>4498</v>
      </c>
      <c r="D351" s="0" t="s">
        <v>4499</v>
      </c>
    </row>
    <row customHeight="1" ht="11.25">
      <c r="A352" s="0">
        <v>352</v>
      </c>
      <c r="B352" s="0" t="s">
        <v>4495</v>
      </c>
      <c r="C352" s="0" t="s">
        <v>4500</v>
      </c>
      <c r="D352" s="0" t="s">
        <v>4501</v>
      </c>
    </row>
    <row customHeight="1" ht="11.25">
      <c r="A353" s="0">
        <v>353</v>
      </c>
      <c r="B353" s="0" t="s">
        <v>4495</v>
      </c>
      <c r="C353" s="0" t="s">
        <v>4495</v>
      </c>
      <c r="D353" s="0" t="s">
        <v>4502</v>
      </c>
    </row>
    <row customHeight="1" ht="11.25">
      <c r="A354" s="0">
        <v>354</v>
      </c>
      <c r="B354" s="0" t="s">
        <v>4495</v>
      </c>
      <c r="C354" s="0" t="s">
        <v>4503</v>
      </c>
      <c r="D354" s="0" t="s">
        <v>4504</v>
      </c>
    </row>
    <row customHeight="1" ht="11.25">
      <c r="A355" s="0">
        <v>355</v>
      </c>
      <c r="B355" s="0" t="s">
        <v>4495</v>
      </c>
      <c r="C355" s="0" t="s">
        <v>4505</v>
      </c>
      <c r="D355" s="0" t="s">
        <v>4506</v>
      </c>
    </row>
    <row customHeight="1" ht="11.25">
      <c r="A356" s="0">
        <v>356</v>
      </c>
      <c r="B356" s="0" t="s">
        <v>4495</v>
      </c>
      <c r="C356" s="0" t="s">
        <v>4015</v>
      </c>
      <c r="D356" s="0" t="s">
        <v>4507</v>
      </c>
    </row>
    <row customHeight="1" ht="11.25">
      <c r="A357" s="0">
        <v>357</v>
      </c>
      <c r="B357" s="0" t="s">
        <v>4495</v>
      </c>
      <c r="C357" s="0" t="s">
        <v>4508</v>
      </c>
      <c r="D357" s="0" t="s">
        <v>4509</v>
      </c>
    </row>
    <row customHeight="1" ht="11.25">
      <c r="A358" s="0">
        <v>358</v>
      </c>
      <c r="B358" s="0" t="s">
        <v>4510</v>
      </c>
      <c r="C358" s="0" t="s">
        <v>4511</v>
      </c>
      <c r="D358" s="0" t="s">
        <v>4512</v>
      </c>
    </row>
    <row customHeight="1" ht="11.25">
      <c r="A359" s="0">
        <v>359</v>
      </c>
      <c r="B359" s="0" t="s">
        <v>4510</v>
      </c>
      <c r="C359" s="0" t="s">
        <v>4177</v>
      </c>
      <c r="D359" s="0" t="s">
        <v>4513</v>
      </c>
    </row>
    <row customHeight="1" ht="11.25">
      <c r="A360" s="0">
        <v>360</v>
      </c>
      <c r="B360" s="0" t="s">
        <v>4510</v>
      </c>
      <c r="C360" s="0" t="s">
        <v>4514</v>
      </c>
      <c r="D360" s="0" t="s">
        <v>4515</v>
      </c>
    </row>
    <row customHeight="1" ht="11.25">
      <c r="A361" s="0">
        <v>361</v>
      </c>
      <c r="B361" s="0" t="s">
        <v>4510</v>
      </c>
      <c r="C361" s="0" t="s">
        <v>4360</v>
      </c>
      <c r="D361" s="0" t="s">
        <v>4516</v>
      </c>
    </row>
    <row customHeight="1" ht="11.25">
      <c r="A362" s="0">
        <v>362</v>
      </c>
      <c r="B362" s="0" t="s">
        <v>4510</v>
      </c>
      <c r="C362" s="0" t="s">
        <v>4435</v>
      </c>
      <c r="D362" s="0" t="s">
        <v>4517</v>
      </c>
    </row>
    <row customHeight="1" ht="11.25">
      <c r="A363" s="0">
        <v>363</v>
      </c>
      <c r="B363" s="0" t="s">
        <v>4510</v>
      </c>
      <c r="C363" s="0" t="s">
        <v>4041</v>
      </c>
      <c r="D363" s="0" t="s">
        <v>4518</v>
      </c>
    </row>
    <row customHeight="1" ht="11.25">
      <c r="A364" s="0">
        <v>364</v>
      </c>
      <c r="B364" s="0" t="s">
        <v>4510</v>
      </c>
      <c r="C364" s="0" t="s">
        <v>4519</v>
      </c>
      <c r="D364" s="0" t="s">
        <v>4520</v>
      </c>
    </row>
    <row customHeight="1" ht="11.25">
      <c r="A365" s="0">
        <v>365</v>
      </c>
      <c r="B365" s="0" t="s">
        <v>4510</v>
      </c>
      <c r="C365" s="0" t="s">
        <v>4510</v>
      </c>
      <c r="D365" s="0" t="s">
        <v>4521</v>
      </c>
    </row>
    <row customHeight="1" ht="11.25">
      <c r="A366" s="0">
        <v>366</v>
      </c>
      <c r="B366" s="0" t="s">
        <v>4510</v>
      </c>
      <c r="C366" s="0" t="s">
        <v>4522</v>
      </c>
      <c r="D366" s="0" t="s">
        <v>4523</v>
      </c>
    </row>
    <row customHeight="1" ht="11.25">
      <c r="A367" s="0">
        <v>367</v>
      </c>
      <c r="B367" s="0" t="s">
        <v>4510</v>
      </c>
      <c r="C367" s="0" t="s">
        <v>4524</v>
      </c>
      <c r="D367" s="0" t="s">
        <v>4525</v>
      </c>
    </row>
    <row customHeight="1" ht="11.25">
      <c r="A368" s="0">
        <v>368</v>
      </c>
      <c r="B368" s="0" t="s">
        <v>4510</v>
      </c>
      <c r="C368" s="0" t="s">
        <v>4526</v>
      </c>
      <c r="D368" s="0" t="s">
        <v>4527</v>
      </c>
    </row>
    <row customHeight="1" ht="11.25">
      <c r="A369" s="0">
        <v>369</v>
      </c>
      <c r="B369" s="0" t="s">
        <v>4510</v>
      </c>
      <c r="C369" s="0" t="s">
        <v>4528</v>
      </c>
      <c r="D369" s="0" t="s">
        <v>4529</v>
      </c>
    </row>
    <row customHeight="1" ht="11.25">
      <c r="A370" s="0">
        <v>370</v>
      </c>
      <c r="B370" s="0" t="s">
        <v>4510</v>
      </c>
      <c r="C370" s="0" t="s">
        <v>4530</v>
      </c>
      <c r="D370" s="0" t="s">
        <v>4531</v>
      </c>
    </row>
    <row customHeight="1" ht="11.25">
      <c r="A371" s="0">
        <v>371</v>
      </c>
      <c r="B371" s="0" t="s">
        <v>4510</v>
      </c>
      <c r="C371" s="0" t="s">
        <v>4532</v>
      </c>
      <c r="D371" s="0" t="s">
        <v>4533</v>
      </c>
    </row>
    <row customHeight="1" ht="11.25">
      <c r="A372" s="0">
        <v>372</v>
      </c>
      <c r="B372" s="0" t="s">
        <v>4510</v>
      </c>
      <c r="C372" s="0" t="s">
        <v>4534</v>
      </c>
      <c r="D372" s="0" t="s">
        <v>4535</v>
      </c>
    </row>
    <row customHeight="1" ht="11.25">
      <c r="A373" s="0">
        <v>373</v>
      </c>
      <c r="B373" s="0" t="s">
        <v>4510</v>
      </c>
      <c r="C373" s="0" t="s">
        <v>4536</v>
      </c>
      <c r="D373" s="0" t="s">
        <v>4537</v>
      </c>
    </row>
    <row customHeight="1" ht="11.25">
      <c r="A374" s="0">
        <v>374</v>
      </c>
      <c r="B374" s="0" t="s">
        <v>4538</v>
      </c>
      <c r="C374" s="0" t="s">
        <v>4539</v>
      </c>
      <c r="D374" s="0" t="s">
        <v>4540</v>
      </c>
    </row>
    <row customHeight="1" ht="11.25">
      <c r="A375" s="0">
        <v>375</v>
      </c>
      <c r="B375" s="0" t="s">
        <v>4538</v>
      </c>
      <c r="C375" s="0" t="s">
        <v>4541</v>
      </c>
      <c r="D375" s="0" t="s">
        <v>4542</v>
      </c>
    </row>
    <row customHeight="1" ht="11.25">
      <c r="A376" s="0">
        <v>376</v>
      </c>
      <c r="B376" s="0" t="s">
        <v>4538</v>
      </c>
      <c r="C376" s="0" t="s">
        <v>4543</v>
      </c>
      <c r="D376" s="0" t="s">
        <v>4544</v>
      </c>
    </row>
    <row customHeight="1" ht="11.25">
      <c r="A377" s="0">
        <v>377</v>
      </c>
      <c r="B377" s="0" t="s">
        <v>4538</v>
      </c>
      <c r="C377" s="0" t="s">
        <v>4545</v>
      </c>
      <c r="D377" s="0" t="s">
        <v>4546</v>
      </c>
    </row>
    <row customHeight="1" ht="11.25">
      <c r="A378" s="0">
        <v>378</v>
      </c>
      <c r="B378" s="0" t="s">
        <v>4538</v>
      </c>
      <c r="C378" s="0" t="s">
        <v>4547</v>
      </c>
      <c r="D378" s="0" t="s">
        <v>4548</v>
      </c>
    </row>
    <row customHeight="1" ht="11.25">
      <c r="A379" s="0">
        <v>379</v>
      </c>
      <c r="B379" s="0" t="s">
        <v>4538</v>
      </c>
      <c r="C379" s="0" t="s">
        <v>4538</v>
      </c>
      <c r="D379" s="0" t="s">
        <v>4549</v>
      </c>
    </row>
    <row customHeight="1" ht="11.25">
      <c r="A380" s="0">
        <v>380</v>
      </c>
      <c r="B380" s="0" t="s">
        <v>4538</v>
      </c>
      <c r="C380" s="0" t="s">
        <v>4550</v>
      </c>
      <c r="D380" s="0" t="s">
        <v>4551</v>
      </c>
    </row>
    <row customHeight="1" ht="11.25">
      <c r="A381" s="0">
        <v>381</v>
      </c>
      <c r="B381" s="0" t="s">
        <v>4538</v>
      </c>
      <c r="C381" s="0" t="s">
        <v>4552</v>
      </c>
      <c r="D381" s="0" t="s">
        <v>4553</v>
      </c>
    </row>
    <row customHeight="1" ht="11.25">
      <c r="A382" s="0">
        <v>382</v>
      </c>
      <c r="B382" s="0" t="s">
        <v>4538</v>
      </c>
      <c r="C382" s="0" t="s">
        <v>4554</v>
      </c>
      <c r="D382" s="0" t="s">
        <v>4555</v>
      </c>
    </row>
    <row customHeight="1" ht="11.25">
      <c r="A383" s="0">
        <v>383</v>
      </c>
      <c r="B383" s="0" t="s">
        <v>4538</v>
      </c>
      <c r="C383" s="0" t="s">
        <v>4556</v>
      </c>
      <c r="D383" s="0" t="s">
        <v>4557</v>
      </c>
    </row>
    <row customHeight="1" ht="11.25">
      <c r="A384" s="0">
        <v>384</v>
      </c>
      <c r="B384" s="0" t="s">
        <v>4558</v>
      </c>
      <c r="C384" s="0" t="s">
        <v>4559</v>
      </c>
      <c r="D384" s="0" t="s">
        <v>4560</v>
      </c>
    </row>
    <row customHeight="1" ht="11.25">
      <c r="A385" s="0">
        <v>385</v>
      </c>
      <c r="B385" s="0" t="s">
        <v>4558</v>
      </c>
      <c r="C385" s="0" t="s">
        <v>4561</v>
      </c>
      <c r="D385" s="0" t="s">
        <v>4562</v>
      </c>
    </row>
    <row customHeight="1" ht="11.25">
      <c r="A386" s="0">
        <v>386</v>
      </c>
      <c r="B386" s="0" t="s">
        <v>4558</v>
      </c>
      <c r="C386" s="0" t="s">
        <v>3996</v>
      </c>
      <c r="D386" s="0" t="s">
        <v>4563</v>
      </c>
    </row>
    <row customHeight="1" ht="11.25">
      <c r="A387" s="0">
        <v>387</v>
      </c>
      <c r="B387" s="0" t="s">
        <v>4558</v>
      </c>
      <c r="C387" s="0" t="s">
        <v>4564</v>
      </c>
      <c r="D387" s="0" t="s">
        <v>4565</v>
      </c>
    </row>
    <row customHeight="1" ht="11.25">
      <c r="A388" s="0">
        <v>388</v>
      </c>
      <c r="B388" s="0" t="s">
        <v>4558</v>
      </c>
      <c r="C388" s="0" t="s">
        <v>4566</v>
      </c>
      <c r="D388" s="0" t="s">
        <v>4567</v>
      </c>
    </row>
    <row customHeight="1" ht="11.25">
      <c r="A389" s="0">
        <v>389</v>
      </c>
      <c r="B389" s="0" t="s">
        <v>4558</v>
      </c>
      <c r="C389" s="0" t="s">
        <v>4568</v>
      </c>
      <c r="D389" s="0" t="s">
        <v>4569</v>
      </c>
    </row>
    <row customHeight="1" ht="11.25">
      <c r="A390" s="0">
        <v>390</v>
      </c>
      <c r="B390" s="0" t="s">
        <v>4558</v>
      </c>
      <c r="C390" s="0" t="s">
        <v>4570</v>
      </c>
      <c r="D390" s="0" t="s">
        <v>4571</v>
      </c>
    </row>
    <row customHeight="1" ht="11.25">
      <c r="A391" s="0">
        <v>391</v>
      </c>
      <c r="B391" s="0" t="s">
        <v>4558</v>
      </c>
      <c r="C391" s="0" t="s">
        <v>4572</v>
      </c>
      <c r="D391" s="0" t="s">
        <v>4573</v>
      </c>
    </row>
    <row customHeight="1" ht="11.25">
      <c r="A392" s="0">
        <v>392</v>
      </c>
      <c r="B392" s="0" t="s">
        <v>4558</v>
      </c>
      <c r="C392" s="0" t="s">
        <v>4574</v>
      </c>
      <c r="D392" s="0" t="s">
        <v>4575</v>
      </c>
    </row>
    <row customHeight="1" ht="11.25">
      <c r="A393" s="0">
        <v>393</v>
      </c>
      <c r="B393" s="0" t="s">
        <v>4558</v>
      </c>
      <c r="C393" s="0" t="s">
        <v>4576</v>
      </c>
      <c r="D393" s="0" t="s">
        <v>4577</v>
      </c>
    </row>
    <row customHeight="1" ht="11.25">
      <c r="A394" s="0">
        <v>394</v>
      </c>
      <c r="B394" s="0" t="s">
        <v>4558</v>
      </c>
      <c r="C394" s="0" t="s">
        <v>4558</v>
      </c>
      <c r="D394" s="0" t="s">
        <v>4578</v>
      </c>
    </row>
    <row customHeight="1" ht="11.25">
      <c r="A395" s="0">
        <v>395</v>
      </c>
      <c r="B395" s="0" t="s">
        <v>4558</v>
      </c>
      <c r="C395" s="0" t="s">
        <v>3921</v>
      </c>
      <c r="D395" s="0" t="s">
        <v>4579</v>
      </c>
    </row>
    <row customHeight="1" ht="11.25">
      <c r="A396" s="0">
        <v>396</v>
      </c>
      <c r="B396" s="0" t="s">
        <v>4558</v>
      </c>
      <c r="C396" s="0" t="s">
        <v>4580</v>
      </c>
      <c r="D396" s="0" t="s">
        <v>4581</v>
      </c>
    </row>
    <row customHeight="1" ht="11.25">
      <c r="A397" s="0">
        <v>397</v>
      </c>
      <c r="B397" s="0" t="s">
        <v>4558</v>
      </c>
      <c r="C397" s="0" t="s">
        <v>4582</v>
      </c>
      <c r="D397" s="0" t="s">
        <v>4583</v>
      </c>
    </row>
    <row customHeight="1" ht="11.25">
      <c r="A398" s="0">
        <v>398</v>
      </c>
      <c r="B398" s="0" t="s">
        <v>4558</v>
      </c>
      <c r="C398" s="0" t="s">
        <v>4584</v>
      </c>
      <c r="D398" s="0" t="s">
        <v>4585</v>
      </c>
    </row>
    <row customHeight="1" ht="11.25">
      <c r="A399" s="0">
        <v>399</v>
      </c>
      <c r="B399" s="0" t="s">
        <v>4558</v>
      </c>
      <c r="C399" s="0" t="s">
        <v>4586</v>
      </c>
      <c r="D399" s="0" t="s">
        <v>4587</v>
      </c>
    </row>
    <row customHeight="1" ht="11.25">
      <c r="A400" s="0">
        <v>400</v>
      </c>
      <c r="B400" s="0" t="s">
        <v>4558</v>
      </c>
      <c r="C400" s="0" t="s">
        <v>4588</v>
      </c>
      <c r="D400" s="0" t="s">
        <v>4589</v>
      </c>
    </row>
    <row customHeight="1" ht="11.25">
      <c r="A401" s="0">
        <v>401</v>
      </c>
      <c r="B401" s="0" t="s">
        <v>4558</v>
      </c>
      <c r="C401" s="0" t="s">
        <v>4590</v>
      </c>
      <c r="D401" s="0" t="s">
        <v>4591</v>
      </c>
    </row>
    <row customHeight="1" ht="11.25">
      <c r="A402" s="0">
        <v>402</v>
      </c>
      <c r="B402" s="0" t="s">
        <v>4558</v>
      </c>
      <c r="C402" s="0" t="s">
        <v>4592</v>
      </c>
      <c r="D402" s="0" t="s">
        <v>4593</v>
      </c>
    </row>
    <row customHeight="1" ht="11.25">
      <c r="A403" s="0">
        <v>403</v>
      </c>
      <c r="B403" s="0" t="s">
        <v>4594</v>
      </c>
      <c r="C403" s="0" t="s">
        <v>3932</v>
      </c>
      <c r="D403" s="0" t="s">
        <v>4595</v>
      </c>
    </row>
    <row customHeight="1" ht="11.25">
      <c r="A404" s="0">
        <v>404</v>
      </c>
      <c r="B404" s="0" t="s">
        <v>4594</v>
      </c>
      <c r="C404" s="0" t="s">
        <v>4596</v>
      </c>
      <c r="D404" s="0" t="s">
        <v>4597</v>
      </c>
    </row>
    <row customHeight="1" ht="11.25">
      <c r="A405" s="0">
        <v>405</v>
      </c>
      <c r="B405" s="0" t="s">
        <v>4594</v>
      </c>
      <c r="C405" s="0" t="s">
        <v>4598</v>
      </c>
      <c r="D405" s="0" t="s">
        <v>4599</v>
      </c>
    </row>
    <row customHeight="1" ht="11.25">
      <c r="A406" s="0">
        <v>406</v>
      </c>
      <c r="B406" s="0" t="s">
        <v>4594</v>
      </c>
      <c r="C406" s="0" t="s">
        <v>4079</v>
      </c>
      <c r="D406" s="0" t="s">
        <v>4600</v>
      </c>
    </row>
    <row customHeight="1" ht="11.25">
      <c r="A407" s="0">
        <v>407</v>
      </c>
      <c r="B407" s="0" t="s">
        <v>4594</v>
      </c>
      <c r="C407" s="0" t="s">
        <v>3943</v>
      </c>
      <c r="D407" s="0" t="s">
        <v>4601</v>
      </c>
    </row>
    <row customHeight="1" ht="11.25">
      <c r="A408" s="0">
        <v>408</v>
      </c>
      <c r="B408" s="0" t="s">
        <v>4594</v>
      </c>
      <c r="C408" s="0" t="s">
        <v>4602</v>
      </c>
      <c r="D408" s="0" t="s">
        <v>4603</v>
      </c>
    </row>
    <row customHeight="1" ht="11.25">
      <c r="A409" s="0">
        <v>409</v>
      </c>
      <c r="B409" s="0" t="s">
        <v>4594</v>
      </c>
      <c r="C409" s="0" t="s">
        <v>4604</v>
      </c>
      <c r="D409" s="0" t="s">
        <v>4605</v>
      </c>
    </row>
    <row customHeight="1" ht="11.25">
      <c r="A410" s="0">
        <v>410</v>
      </c>
      <c r="B410" s="0" t="s">
        <v>4594</v>
      </c>
      <c r="C410" s="0" t="s">
        <v>4594</v>
      </c>
      <c r="D410" s="0" t="s">
        <v>4606</v>
      </c>
    </row>
    <row customHeight="1" ht="11.25">
      <c r="A411" s="0">
        <v>411</v>
      </c>
      <c r="B411" s="0" t="s">
        <v>4594</v>
      </c>
      <c r="C411" s="0" t="s">
        <v>4607</v>
      </c>
      <c r="D411" s="0" t="s">
        <v>4608</v>
      </c>
    </row>
    <row customHeight="1" ht="11.25">
      <c r="A412" s="0">
        <v>412</v>
      </c>
      <c r="B412" s="0" t="s">
        <v>4594</v>
      </c>
      <c r="C412" s="0" t="s">
        <v>4609</v>
      </c>
      <c r="D412" s="0" t="s">
        <v>4610</v>
      </c>
    </row>
    <row customHeight="1" ht="11.25">
      <c r="A413" s="0">
        <v>413</v>
      </c>
      <c r="B413" s="0" t="s">
        <v>4611</v>
      </c>
      <c r="C413" s="0" t="s">
        <v>4612</v>
      </c>
      <c r="D413" s="0" t="s">
        <v>4613</v>
      </c>
    </row>
    <row customHeight="1" ht="11.25">
      <c r="A414" s="0">
        <v>414</v>
      </c>
      <c r="B414" s="0" t="s">
        <v>4611</v>
      </c>
      <c r="C414" s="0" t="s">
        <v>4614</v>
      </c>
      <c r="D414" s="0" t="s">
        <v>4615</v>
      </c>
    </row>
    <row customHeight="1" ht="11.25">
      <c r="A415" s="0">
        <v>415</v>
      </c>
      <c r="B415" s="0" t="s">
        <v>4611</v>
      </c>
      <c r="C415" s="0" t="s">
        <v>4616</v>
      </c>
      <c r="D415" s="0" t="s">
        <v>4617</v>
      </c>
    </row>
    <row customHeight="1" ht="11.25">
      <c r="A416" s="0">
        <v>416</v>
      </c>
      <c r="B416" s="0" t="s">
        <v>4611</v>
      </c>
      <c r="C416" s="0" t="s">
        <v>4618</v>
      </c>
      <c r="D416" s="0" t="s">
        <v>4619</v>
      </c>
    </row>
    <row customHeight="1" ht="11.25">
      <c r="A417" s="0">
        <v>417</v>
      </c>
      <c r="B417" s="0" t="s">
        <v>4611</v>
      </c>
      <c r="C417" s="0" t="s">
        <v>4620</v>
      </c>
      <c r="D417" s="0" t="s">
        <v>4621</v>
      </c>
    </row>
    <row customHeight="1" ht="11.25">
      <c r="A418" s="0">
        <v>418</v>
      </c>
      <c r="B418" s="0" t="s">
        <v>4611</v>
      </c>
      <c r="C418" s="0" t="s">
        <v>4622</v>
      </c>
      <c r="D418" s="0" t="s">
        <v>4623</v>
      </c>
    </row>
    <row customHeight="1" ht="11.25">
      <c r="A419" s="0">
        <v>419</v>
      </c>
      <c r="B419" s="0" t="s">
        <v>4611</v>
      </c>
      <c r="C419" s="0" t="s">
        <v>4444</v>
      </c>
      <c r="D419" s="0" t="s">
        <v>4624</v>
      </c>
    </row>
    <row customHeight="1" ht="11.25">
      <c r="A420" s="0">
        <v>420</v>
      </c>
      <c r="B420" s="0" t="s">
        <v>4611</v>
      </c>
      <c r="C420" s="0" t="s">
        <v>3943</v>
      </c>
      <c r="D420" s="0" t="s">
        <v>4625</v>
      </c>
    </row>
    <row customHeight="1" ht="11.25">
      <c r="A421" s="0">
        <v>421</v>
      </c>
      <c r="B421" s="0" t="s">
        <v>4611</v>
      </c>
      <c r="C421" s="0" t="s">
        <v>4626</v>
      </c>
      <c r="D421" s="0" t="s">
        <v>4627</v>
      </c>
    </row>
    <row customHeight="1" ht="11.25">
      <c r="A422" s="0">
        <v>422</v>
      </c>
      <c r="B422" s="0" t="s">
        <v>4611</v>
      </c>
      <c r="C422" s="0" t="s">
        <v>4628</v>
      </c>
      <c r="D422" s="0" t="s">
        <v>4629</v>
      </c>
    </row>
    <row customHeight="1" ht="11.25">
      <c r="A423" s="0">
        <v>423</v>
      </c>
      <c r="B423" s="0" t="s">
        <v>4611</v>
      </c>
      <c r="C423" s="0" t="s">
        <v>4611</v>
      </c>
      <c r="D423" s="0" t="s">
        <v>4630</v>
      </c>
    </row>
    <row customHeight="1" ht="11.25">
      <c r="A424" s="0">
        <v>424</v>
      </c>
      <c r="B424" s="0" t="s">
        <v>4611</v>
      </c>
      <c r="C424" s="0" t="s">
        <v>4631</v>
      </c>
      <c r="D424" s="0" t="s">
        <v>4632</v>
      </c>
    </row>
    <row customHeight="1" ht="11.25">
      <c r="A425" s="0">
        <v>425</v>
      </c>
      <c r="B425" s="0" t="s">
        <v>4633</v>
      </c>
      <c r="C425" s="0" t="s">
        <v>3866</v>
      </c>
      <c r="D425" s="0" t="s">
        <v>4634</v>
      </c>
    </row>
    <row customHeight="1" ht="11.25">
      <c r="A426" s="0">
        <v>426</v>
      </c>
      <c r="B426" s="0" t="s">
        <v>4633</v>
      </c>
      <c r="C426" s="0" t="s">
        <v>4635</v>
      </c>
      <c r="D426" s="0" t="s">
        <v>4636</v>
      </c>
    </row>
    <row customHeight="1" ht="11.25">
      <c r="A427" s="0">
        <v>427</v>
      </c>
      <c r="B427" s="0" t="s">
        <v>4633</v>
      </c>
      <c r="C427" s="0" t="s">
        <v>4637</v>
      </c>
      <c r="D427" s="0" t="s">
        <v>4638</v>
      </c>
    </row>
    <row customHeight="1" ht="11.25">
      <c r="A428" s="0">
        <v>428</v>
      </c>
      <c r="B428" s="0" t="s">
        <v>4633</v>
      </c>
      <c r="C428" s="0" t="s">
        <v>4639</v>
      </c>
      <c r="D428" s="0" t="s">
        <v>4640</v>
      </c>
    </row>
    <row customHeight="1" ht="11.25">
      <c r="A429" s="0">
        <v>429</v>
      </c>
      <c r="B429" s="0" t="s">
        <v>4633</v>
      </c>
      <c r="C429" s="0" t="s">
        <v>4641</v>
      </c>
      <c r="D429" s="0" t="s">
        <v>4642</v>
      </c>
    </row>
    <row customHeight="1" ht="11.25">
      <c r="A430" s="0">
        <v>430</v>
      </c>
      <c r="B430" s="0" t="s">
        <v>4633</v>
      </c>
      <c r="C430" s="0" t="s">
        <v>4643</v>
      </c>
      <c r="D430" s="0" t="s">
        <v>4644</v>
      </c>
    </row>
    <row customHeight="1" ht="11.25">
      <c r="A431" s="0">
        <v>431</v>
      </c>
      <c r="B431" s="0" t="s">
        <v>4633</v>
      </c>
      <c r="C431" s="0" t="s">
        <v>4645</v>
      </c>
      <c r="D431" s="0" t="s">
        <v>4646</v>
      </c>
    </row>
    <row customHeight="1" ht="11.25">
      <c r="A432" s="0">
        <v>432</v>
      </c>
      <c r="B432" s="0" t="s">
        <v>4633</v>
      </c>
      <c r="C432" s="0" t="s">
        <v>4647</v>
      </c>
      <c r="D432" s="0" t="s">
        <v>4648</v>
      </c>
    </row>
    <row customHeight="1" ht="11.25">
      <c r="A433" s="0">
        <v>433</v>
      </c>
      <c r="B433" s="0" t="s">
        <v>4633</v>
      </c>
      <c r="C433" s="0" t="s">
        <v>4649</v>
      </c>
      <c r="D433" s="0" t="s">
        <v>4650</v>
      </c>
    </row>
    <row customHeight="1" ht="11.25">
      <c r="A434" s="0">
        <v>434</v>
      </c>
      <c r="B434" s="0" t="s">
        <v>4633</v>
      </c>
      <c r="C434" s="0" t="s">
        <v>4633</v>
      </c>
      <c r="D434" s="0" t="s">
        <v>4651</v>
      </c>
    </row>
    <row customHeight="1" ht="11.25">
      <c r="A435" s="0">
        <v>435</v>
      </c>
      <c r="B435" s="0" t="s">
        <v>4633</v>
      </c>
      <c r="C435" s="0" t="s">
        <v>4652</v>
      </c>
      <c r="D435" s="0" t="s">
        <v>4653</v>
      </c>
    </row>
    <row customHeight="1" ht="11.25">
      <c r="A436" s="0">
        <v>436</v>
      </c>
      <c r="B436" s="0" t="s">
        <v>4633</v>
      </c>
      <c r="C436" s="0" t="s">
        <v>4654</v>
      </c>
      <c r="D436" s="0" t="s">
        <v>4655</v>
      </c>
    </row>
    <row customHeight="1" ht="11.25">
      <c r="A437" s="0">
        <v>437</v>
      </c>
      <c r="B437" s="0" t="s">
        <v>4633</v>
      </c>
      <c r="C437" s="0" t="s">
        <v>4656</v>
      </c>
      <c r="D437" s="0" t="s">
        <v>4657</v>
      </c>
    </row>
    <row customHeight="1" ht="11.25">
      <c r="A438" s="0">
        <v>438</v>
      </c>
      <c r="B438" s="0" t="s">
        <v>4633</v>
      </c>
      <c r="C438" s="0" t="s">
        <v>4658</v>
      </c>
      <c r="D438" s="0" t="s">
        <v>4659</v>
      </c>
    </row>
    <row customHeight="1" ht="11.25">
      <c r="A439" s="0">
        <v>439</v>
      </c>
      <c r="B439" s="0" t="s">
        <v>4660</v>
      </c>
      <c r="C439" s="0" t="s">
        <v>4661</v>
      </c>
      <c r="D439" s="0" t="s">
        <v>4662</v>
      </c>
    </row>
    <row customHeight="1" ht="11.25">
      <c r="A440" s="0">
        <v>440</v>
      </c>
      <c r="B440" s="0" t="s">
        <v>4660</v>
      </c>
      <c r="C440" s="0" t="s">
        <v>4663</v>
      </c>
      <c r="D440" s="0" t="s">
        <v>4664</v>
      </c>
    </row>
    <row customHeight="1" ht="11.25">
      <c r="A441" s="0">
        <v>441</v>
      </c>
      <c r="B441" s="0" t="s">
        <v>4660</v>
      </c>
      <c r="C441" s="0" t="s">
        <v>4665</v>
      </c>
      <c r="D441" s="0" t="s">
        <v>4666</v>
      </c>
    </row>
    <row customHeight="1" ht="11.25">
      <c r="A442" s="0">
        <v>442</v>
      </c>
      <c r="B442" s="0" t="s">
        <v>4660</v>
      </c>
      <c r="C442" s="0" t="s">
        <v>4667</v>
      </c>
      <c r="D442" s="0" t="s">
        <v>4668</v>
      </c>
    </row>
    <row customHeight="1" ht="11.25">
      <c r="A443" s="0">
        <v>443</v>
      </c>
      <c r="B443" s="0" t="s">
        <v>4660</v>
      </c>
      <c r="C443" s="0" t="s">
        <v>4245</v>
      </c>
      <c r="D443" s="0" t="s">
        <v>4669</v>
      </c>
    </row>
    <row customHeight="1" ht="11.25">
      <c r="A444" s="0">
        <v>444</v>
      </c>
      <c r="B444" s="0" t="s">
        <v>4660</v>
      </c>
      <c r="C444" s="0" t="s">
        <v>4670</v>
      </c>
      <c r="D444" s="0" t="s">
        <v>4671</v>
      </c>
    </row>
    <row customHeight="1" ht="11.25">
      <c r="A445" s="0">
        <v>445</v>
      </c>
      <c r="B445" s="0" t="s">
        <v>4660</v>
      </c>
      <c r="C445" s="0" t="s">
        <v>4660</v>
      </c>
      <c r="D445" s="0" t="s">
        <v>4672</v>
      </c>
    </row>
    <row customHeight="1" ht="11.25">
      <c r="A446" s="0">
        <v>446</v>
      </c>
      <c r="B446" s="0" t="s">
        <v>4660</v>
      </c>
      <c r="C446" s="0" t="s">
        <v>4673</v>
      </c>
      <c r="D446" s="0" t="s">
        <v>4674</v>
      </c>
    </row>
    <row customHeight="1" ht="11.25">
      <c r="A447" s="0">
        <v>447</v>
      </c>
      <c r="B447" s="0" t="s">
        <v>4660</v>
      </c>
      <c r="C447" s="0" t="s">
        <v>4675</v>
      </c>
      <c r="D447" s="0" t="s">
        <v>4676</v>
      </c>
    </row>
    <row customHeight="1" ht="11.25">
      <c r="A448" s="0">
        <v>448</v>
      </c>
      <c r="B448" s="0" t="s">
        <v>4660</v>
      </c>
      <c r="C448" s="0" t="s">
        <v>4677</v>
      </c>
      <c r="D448" s="0" t="s">
        <v>4678</v>
      </c>
    </row>
    <row customHeight="1" ht="11.25">
      <c r="A449" s="0">
        <v>449</v>
      </c>
      <c r="B449" s="0" t="s">
        <v>4660</v>
      </c>
      <c r="C449" s="0" t="s">
        <v>4679</v>
      </c>
      <c r="D449" s="0" t="s">
        <v>4680</v>
      </c>
    </row>
    <row customHeight="1" ht="11.25">
      <c r="A450" s="0">
        <v>450</v>
      </c>
      <c r="B450" s="0" t="s">
        <v>4660</v>
      </c>
      <c r="C450" s="0" t="s">
        <v>4681</v>
      </c>
      <c r="D450" s="0" t="s">
        <v>4682</v>
      </c>
    </row>
    <row customHeight="1" ht="11.25">
      <c r="A451" s="0">
        <v>451</v>
      </c>
      <c r="B451" s="0" t="s">
        <v>4660</v>
      </c>
      <c r="C451" s="0" t="s">
        <v>4683</v>
      </c>
      <c r="D451" s="0" t="s">
        <v>4684</v>
      </c>
    </row>
    <row customHeight="1" ht="11.25">
      <c r="A452" s="0">
        <v>452</v>
      </c>
      <c r="B452" s="0" t="s">
        <v>4685</v>
      </c>
      <c r="C452" s="0" t="s">
        <v>4686</v>
      </c>
      <c r="D452" s="0" t="s">
        <v>4687</v>
      </c>
    </row>
    <row customHeight="1" ht="11.25">
      <c r="A453" s="0">
        <v>453</v>
      </c>
      <c r="B453" s="0" t="s">
        <v>4685</v>
      </c>
      <c r="C453" s="0" t="s">
        <v>4688</v>
      </c>
      <c r="D453" s="0" t="s">
        <v>4689</v>
      </c>
    </row>
    <row customHeight="1" ht="11.25">
      <c r="A454" s="0">
        <v>454</v>
      </c>
      <c r="B454" s="0" t="s">
        <v>4685</v>
      </c>
      <c r="C454" s="0" t="s">
        <v>4690</v>
      </c>
      <c r="D454" s="0" t="s">
        <v>4691</v>
      </c>
    </row>
    <row customHeight="1" ht="11.25">
      <c r="A455" s="0">
        <v>455</v>
      </c>
      <c r="B455" s="0" t="s">
        <v>4685</v>
      </c>
      <c r="C455" s="0" t="s">
        <v>4692</v>
      </c>
      <c r="D455" s="0" t="s">
        <v>4693</v>
      </c>
    </row>
    <row customHeight="1" ht="11.25">
      <c r="A456" s="0">
        <v>456</v>
      </c>
      <c r="B456" s="0" t="s">
        <v>4685</v>
      </c>
      <c r="C456" s="0" t="s">
        <v>4694</v>
      </c>
      <c r="D456" s="0" t="s">
        <v>4695</v>
      </c>
    </row>
    <row customHeight="1" ht="11.25">
      <c r="A457" s="0">
        <v>457</v>
      </c>
      <c r="B457" s="0" t="s">
        <v>4685</v>
      </c>
      <c r="C457" s="0" t="s">
        <v>4358</v>
      </c>
      <c r="D457" s="0" t="s">
        <v>4696</v>
      </c>
    </row>
    <row customHeight="1" ht="11.25">
      <c r="A458" s="0">
        <v>458</v>
      </c>
      <c r="B458" s="0" t="s">
        <v>4685</v>
      </c>
      <c r="C458" s="0" t="s">
        <v>4697</v>
      </c>
      <c r="D458" s="0" t="s">
        <v>4698</v>
      </c>
    </row>
    <row customHeight="1" ht="11.25">
      <c r="A459" s="0">
        <v>459</v>
      </c>
      <c r="B459" s="0" t="s">
        <v>4685</v>
      </c>
      <c r="C459" s="0" t="s">
        <v>4699</v>
      </c>
      <c r="D459" s="0" t="s">
        <v>4700</v>
      </c>
    </row>
    <row customHeight="1" ht="11.25">
      <c r="A460" s="0">
        <v>460</v>
      </c>
      <c r="B460" s="0" t="s">
        <v>4685</v>
      </c>
      <c r="C460" s="0" t="s">
        <v>4701</v>
      </c>
      <c r="D460" s="0" t="s">
        <v>4702</v>
      </c>
    </row>
    <row customHeight="1" ht="11.25">
      <c r="A461" s="0">
        <v>461</v>
      </c>
      <c r="B461" s="0" t="s">
        <v>4685</v>
      </c>
      <c r="C461" s="0" t="s">
        <v>4685</v>
      </c>
      <c r="D461" s="0" t="s">
        <v>4703</v>
      </c>
    </row>
    <row customHeight="1" ht="11.25">
      <c r="A462" s="0">
        <v>462</v>
      </c>
      <c r="B462" s="0" t="s">
        <v>4685</v>
      </c>
      <c r="C462" s="0" t="s">
        <v>4554</v>
      </c>
      <c r="D462" s="0" t="s">
        <v>4704</v>
      </c>
    </row>
    <row customHeight="1" ht="11.25">
      <c r="A463" s="0">
        <v>463</v>
      </c>
      <c r="B463" s="0" t="s">
        <v>4685</v>
      </c>
      <c r="C463" s="0" t="s">
        <v>4705</v>
      </c>
      <c r="D463" s="0" t="s">
        <v>4706</v>
      </c>
    </row>
    <row customHeight="1" ht="11.25">
      <c r="A464" s="0">
        <v>464</v>
      </c>
      <c r="B464" s="0" t="s">
        <v>4685</v>
      </c>
      <c r="C464" s="0" t="s">
        <v>4707</v>
      </c>
      <c r="D464" s="0" t="s">
        <v>4708</v>
      </c>
    </row>
    <row customHeight="1" ht="11.25">
      <c r="A465" s="0">
        <v>465</v>
      </c>
      <c r="B465" s="0" t="s">
        <v>4709</v>
      </c>
      <c r="C465" s="0" t="s">
        <v>4710</v>
      </c>
      <c r="D465" s="0" t="s">
        <v>4711</v>
      </c>
    </row>
    <row customHeight="1" ht="11.25">
      <c r="A466" s="0">
        <v>466</v>
      </c>
      <c r="B466" s="0" t="s">
        <v>4709</v>
      </c>
      <c r="C466" s="0" t="s">
        <v>4712</v>
      </c>
      <c r="D466" s="0" t="s">
        <v>4713</v>
      </c>
    </row>
    <row customHeight="1" ht="11.25">
      <c r="A467" s="0">
        <v>467</v>
      </c>
      <c r="B467" s="0" t="s">
        <v>4709</v>
      </c>
      <c r="C467" s="0" t="s">
        <v>4714</v>
      </c>
      <c r="D467" s="0" t="s">
        <v>4715</v>
      </c>
    </row>
    <row customHeight="1" ht="11.25">
      <c r="A468" s="0">
        <v>468</v>
      </c>
      <c r="B468" s="0" t="s">
        <v>4709</v>
      </c>
      <c r="C468" s="0" t="s">
        <v>4716</v>
      </c>
      <c r="D468" s="0" t="s">
        <v>4717</v>
      </c>
    </row>
    <row customHeight="1" ht="11.25">
      <c r="A469" s="0">
        <v>469</v>
      </c>
      <c r="B469" s="0" t="s">
        <v>4709</v>
      </c>
      <c r="C469" s="0" t="s">
        <v>4718</v>
      </c>
      <c r="D469" s="0" t="s">
        <v>4719</v>
      </c>
    </row>
    <row customHeight="1" ht="11.25">
      <c r="A470" s="0">
        <v>470</v>
      </c>
      <c r="B470" s="0" t="s">
        <v>4709</v>
      </c>
      <c r="C470" s="0" t="s">
        <v>4720</v>
      </c>
      <c r="D470" s="0" t="s">
        <v>4721</v>
      </c>
    </row>
    <row customHeight="1" ht="11.25">
      <c r="A471" s="0">
        <v>471</v>
      </c>
      <c r="B471" s="0" t="s">
        <v>4709</v>
      </c>
      <c r="C471" s="0" t="s">
        <v>4722</v>
      </c>
      <c r="D471" s="0" t="s">
        <v>4723</v>
      </c>
    </row>
    <row customHeight="1" ht="11.25">
      <c r="A472" s="0">
        <v>472</v>
      </c>
      <c r="B472" s="0" t="s">
        <v>4709</v>
      </c>
      <c r="C472" s="0" t="s">
        <v>4724</v>
      </c>
      <c r="D472" s="0" t="s">
        <v>4725</v>
      </c>
    </row>
    <row customHeight="1" ht="11.25">
      <c r="A473" s="0">
        <v>473</v>
      </c>
      <c r="B473" s="0" t="s">
        <v>4709</v>
      </c>
      <c r="C473" s="0" t="s">
        <v>4726</v>
      </c>
      <c r="D473" s="0" t="s">
        <v>4727</v>
      </c>
    </row>
    <row customHeight="1" ht="11.25">
      <c r="A474" s="0">
        <v>474</v>
      </c>
      <c r="B474" s="0" t="s">
        <v>4709</v>
      </c>
      <c r="C474" s="0" t="s">
        <v>4728</v>
      </c>
      <c r="D474" s="0" t="s">
        <v>4729</v>
      </c>
    </row>
    <row customHeight="1" ht="11.25">
      <c r="A475" s="0">
        <v>475</v>
      </c>
      <c r="B475" s="0" t="s">
        <v>4709</v>
      </c>
      <c r="C475" s="0" t="s">
        <v>4730</v>
      </c>
      <c r="D475" s="0" t="s">
        <v>4731</v>
      </c>
    </row>
    <row customHeight="1" ht="11.25">
      <c r="A476" s="0">
        <v>476</v>
      </c>
      <c r="B476" s="0" t="s">
        <v>4709</v>
      </c>
      <c r="C476" s="0" t="s">
        <v>4732</v>
      </c>
      <c r="D476" s="0" t="s">
        <v>4733</v>
      </c>
    </row>
    <row customHeight="1" ht="11.25">
      <c r="A477" s="0">
        <v>477</v>
      </c>
      <c r="B477" s="0" t="s">
        <v>4709</v>
      </c>
      <c r="C477" s="0" t="s">
        <v>4468</v>
      </c>
      <c r="D477" s="0" t="s">
        <v>4734</v>
      </c>
    </row>
    <row customHeight="1" ht="11.25">
      <c r="A478" s="0">
        <v>478</v>
      </c>
      <c r="B478" s="0" t="s">
        <v>4709</v>
      </c>
      <c r="C478" s="0" t="s">
        <v>4709</v>
      </c>
      <c r="D478" s="0" t="s">
        <v>4735</v>
      </c>
    </row>
    <row customHeight="1" ht="11.25">
      <c r="A479" s="0">
        <v>479</v>
      </c>
      <c r="B479" s="0" t="s">
        <v>4709</v>
      </c>
      <c r="C479" s="0" t="s">
        <v>4736</v>
      </c>
      <c r="D479" s="0" t="s">
        <v>4737</v>
      </c>
    </row>
    <row customHeight="1" ht="11.25">
      <c r="A480" s="0">
        <v>480</v>
      </c>
      <c r="B480" s="0" t="s">
        <v>4709</v>
      </c>
      <c r="C480" s="0" t="s">
        <v>4423</v>
      </c>
      <c r="D480" s="0" t="s">
        <v>4738</v>
      </c>
    </row>
    <row customHeight="1" ht="11.25">
      <c r="A481" s="0">
        <v>481</v>
      </c>
      <c r="B481" s="0" t="s">
        <v>4709</v>
      </c>
      <c r="C481" s="0" t="s">
        <v>4739</v>
      </c>
      <c r="D481" s="0" t="s">
        <v>4740</v>
      </c>
    </row>
    <row customHeight="1" ht="11.25">
      <c r="A482" s="0">
        <v>482</v>
      </c>
      <c r="B482" s="0" t="s">
        <v>4709</v>
      </c>
      <c r="C482" s="0" t="s">
        <v>4741</v>
      </c>
      <c r="D482" s="0" t="s">
        <v>4742</v>
      </c>
    </row>
    <row customHeight="1" ht="11.25">
      <c r="A483" s="0">
        <v>483</v>
      </c>
      <c r="B483" s="0" t="s">
        <v>4743</v>
      </c>
      <c r="C483" s="0" t="s">
        <v>4744</v>
      </c>
      <c r="D483" s="0" t="s">
        <v>4745</v>
      </c>
    </row>
    <row customHeight="1" ht="11.25">
      <c r="A484" s="0">
        <v>484</v>
      </c>
      <c r="B484" s="0" t="s">
        <v>4743</v>
      </c>
      <c r="C484" s="0" t="s">
        <v>4746</v>
      </c>
      <c r="D484" s="0" t="s">
        <v>4747</v>
      </c>
    </row>
    <row customHeight="1" ht="11.25">
      <c r="A485" s="0">
        <v>485</v>
      </c>
      <c r="B485" s="0" t="s">
        <v>4743</v>
      </c>
      <c r="C485" s="0" t="s">
        <v>3840</v>
      </c>
      <c r="D485" s="0" t="s">
        <v>4748</v>
      </c>
    </row>
    <row customHeight="1" ht="11.25">
      <c r="A486" s="0">
        <v>486</v>
      </c>
      <c r="B486" s="0" t="s">
        <v>4743</v>
      </c>
      <c r="C486" s="0" t="s">
        <v>4749</v>
      </c>
      <c r="D486" s="0" t="s">
        <v>4750</v>
      </c>
    </row>
    <row customHeight="1" ht="11.25">
      <c r="A487" s="0">
        <v>487</v>
      </c>
      <c r="B487" s="0" t="s">
        <v>4743</v>
      </c>
      <c r="C487" s="0" t="s">
        <v>4751</v>
      </c>
      <c r="D487" s="0" t="s">
        <v>4752</v>
      </c>
    </row>
    <row customHeight="1" ht="11.25">
      <c r="A488" s="0">
        <v>488</v>
      </c>
      <c r="B488" s="0" t="s">
        <v>4743</v>
      </c>
      <c r="C488" s="0" t="s">
        <v>4743</v>
      </c>
      <c r="D488" s="0" t="s">
        <v>4753</v>
      </c>
    </row>
    <row customHeight="1" ht="11.25">
      <c r="A489" s="0">
        <v>489</v>
      </c>
      <c r="B489" s="0" t="s">
        <v>4743</v>
      </c>
      <c r="C489" s="0" t="s">
        <v>4754</v>
      </c>
      <c r="D489" s="0" t="s">
        <v>4755</v>
      </c>
    </row>
    <row customHeight="1" ht="11.25">
      <c r="A490" s="0">
        <v>490</v>
      </c>
      <c r="B490" s="0" t="s">
        <v>4743</v>
      </c>
      <c r="C490" s="0" t="s">
        <v>4015</v>
      </c>
      <c r="D490" s="0" t="s">
        <v>4756</v>
      </c>
    </row>
    <row customHeight="1" ht="11.25">
      <c r="A491" s="0">
        <v>491</v>
      </c>
      <c r="B491" s="0" t="s">
        <v>4743</v>
      </c>
      <c r="C491" s="0" t="s">
        <v>4757</v>
      </c>
      <c r="D491" s="0" t="s">
        <v>4758</v>
      </c>
    </row>
    <row customHeight="1" ht="11.25">
      <c r="A492" s="0">
        <v>492</v>
      </c>
      <c r="B492" s="0" t="s">
        <v>4743</v>
      </c>
      <c r="C492" s="0" t="s">
        <v>4759</v>
      </c>
      <c r="D492" s="0" t="s">
        <v>4760</v>
      </c>
    </row>
    <row customHeight="1" ht="11.25">
      <c r="A493" s="0">
        <v>493</v>
      </c>
      <c r="B493" s="0" t="s">
        <v>4761</v>
      </c>
      <c r="C493" s="0" t="s">
        <v>4762</v>
      </c>
      <c r="D493" s="0" t="s">
        <v>4763</v>
      </c>
    </row>
    <row customHeight="1" ht="11.25">
      <c r="A494" s="0">
        <v>494</v>
      </c>
      <c r="B494" s="0" t="s">
        <v>4761</v>
      </c>
      <c r="C494" s="0" t="s">
        <v>4764</v>
      </c>
      <c r="D494" s="0" t="s">
        <v>4765</v>
      </c>
    </row>
    <row customHeight="1" ht="11.25">
      <c r="A495" s="0">
        <v>495</v>
      </c>
      <c r="B495" s="0" t="s">
        <v>4761</v>
      </c>
      <c r="C495" s="0" t="s">
        <v>4622</v>
      </c>
      <c r="D495" s="0" t="s">
        <v>4766</v>
      </c>
    </row>
    <row customHeight="1" ht="11.25">
      <c r="A496" s="0">
        <v>496</v>
      </c>
      <c r="B496" s="0" t="s">
        <v>4761</v>
      </c>
      <c r="C496" s="0" t="s">
        <v>4767</v>
      </c>
      <c r="D496" s="0" t="s">
        <v>4768</v>
      </c>
    </row>
    <row customHeight="1" ht="11.25">
      <c r="A497" s="0">
        <v>497</v>
      </c>
      <c r="B497" s="0" t="s">
        <v>4761</v>
      </c>
      <c r="C497" s="0" t="s">
        <v>4769</v>
      </c>
      <c r="D497" s="0" t="s">
        <v>4770</v>
      </c>
    </row>
    <row customHeight="1" ht="11.25">
      <c r="A498" s="0">
        <v>498</v>
      </c>
      <c r="B498" s="0" t="s">
        <v>4761</v>
      </c>
      <c r="C498" s="0" t="s">
        <v>4771</v>
      </c>
      <c r="D498" s="0" t="s">
        <v>4772</v>
      </c>
    </row>
    <row customHeight="1" ht="11.25">
      <c r="A499" s="0">
        <v>499</v>
      </c>
      <c r="B499" s="0" t="s">
        <v>4761</v>
      </c>
      <c r="C499" s="0" t="s">
        <v>4773</v>
      </c>
      <c r="D499" s="0" t="s">
        <v>4774</v>
      </c>
    </row>
    <row customHeight="1" ht="11.25">
      <c r="A500" s="0">
        <v>500</v>
      </c>
      <c r="B500" s="0" t="s">
        <v>4761</v>
      </c>
      <c r="C500" s="0" t="s">
        <v>4761</v>
      </c>
      <c r="D500" s="0" t="s">
        <v>4775</v>
      </c>
    </row>
    <row customHeight="1" ht="11.25">
      <c r="A501" s="0">
        <v>501</v>
      </c>
      <c r="B501" s="0" t="s">
        <v>4761</v>
      </c>
      <c r="C501" s="0" t="s">
        <v>4776</v>
      </c>
      <c r="D501" s="0" t="s">
        <v>4777</v>
      </c>
    </row>
    <row customHeight="1" ht="11.25">
      <c r="A502" s="0">
        <v>502</v>
      </c>
      <c r="B502" s="0" t="s">
        <v>4761</v>
      </c>
      <c r="C502" s="0" t="s">
        <v>4778</v>
      </c>
      <c r="D502" s="0" t="s">
        <v>4779</v>
      </c>
    </row>
    <row customHeight="1" ht="11.25">
      <c r="A503" s="0">
        <v>503</v>
      </c>
      <c r="B503" s="0" t="s">
        <v>4761</v>
      </c>
      <c r="C503" s="0" t="s">
        <v>4780</v>
      </c>
      <c r="D503" s="0" t="s">
        <v>4781</v>
      </c>
    </row>
    <row customHeight="1" ht="11.25">
      <c r="A504" s="0">
        <v>504</v>
      </c>
      <c r="B504" s="0" t="s">
        <v>4761</v>
      </c>
      <c r="C504" s="0" t="s">
        <v>4782</v>
      </c>
      <c r="D504" s="0" t="s">
        <v>4783</v>
      </c>
    </row>
    <row customHeight="1" ht="11.25">
      <c r="A505" s="0">
        <v>505</v>
      </c>
      <c r="B505" s="0" t="s">
        <v>4761</v>
      </c>
      <c r="C505" s="0" t="s">
        <v>4784</v>
      </c>
      <c r="D505" s="0" t="s">
        <v>4785</v>
      </c>
    </row>
    <row customHeight="1" ht="11.25">
      <c r="A506" s="0">
        <v>506</v>
      </c>
      <c r="B506" s="0" t="s">
        <v>4786</v>
      </c>
      <c r="C506" s="0" t="s">
        <v>3996</v>
      </c>
      <c r="D506" s="0" t="s">
        <v>4787</v>
      </c>
    </row>
    <row customHeight="1" ht="11.25">
      <c r="A507" s="0">
        <v>507</v>
      </c>
      <c r="B507" s="0" t="s">
        <v>4786</v>
      </c>
      <c r="C507" s="0" t="s">
        <v>4294</v>
      </c>
      <c r="D507" s="0" t="s">
        <v>4788</v>
      </c>
    </row>
    <row customHeight="1" ht="11.25">
      <c r="A508" s="0">
        <v>508</v>
      </c>
      <c r="B508" s="0" t="s">
        <v>4786</v>
      </c>
      <c r="C508" s="0" t="s">
        <v>4789</v>
      </c>
      <c r="D508" s="0" t="s">
        <v>4790</v>
      </c>
    </row>
    <row customHeight="1" ht="11.25">
      <c r="A509" s="0">
        <v>509</v>
      </c>
      <c r="B509" s="0" t="s">
        <v>4786</v>
      </c>
      <c r="C509" s="0" t="s">
        <v>4791</v>
      </c>
      <c r="D509" s="0" t="s">
        <v>4792</v>
      </c>
    </row>
    <row customHeight="1" ht="11.25">
      <c r="A510" s="0">
        <v>510</v>
      </c>
      <c r="B510" s="0" t="s">
        <v>4786</v>
      </c>
      <c r="C510" s="0" t="s">
        <v>4786</v>
      </c>
      <c r="D510" s="0" t="s">
        <v>4793</v>
      </c>
    </row>
    <row customHeight="1" ht="11.25">
      <c r="A511" s="0">
        <v>511</v>
      </c>
      <c r="B511" s="0" t="s">
        <v>4786</v>
      </c>
      <c r="C511" s="0" t="s">
        <v>4794</v>
      </c>
      <c r="D511" s="0" t="s">
        <v>4795</v>
      </c>
    </row>
    <row customHeight="1" ht="11.25">
      <c r="A512" s="0">
        <v>512</v>
      </c>
      <c r="B512" s="0" t="s">
        <v>4786</v>
      </c>
      <c r="C512" s="0" t="s">
        <v>4796</v>
      </c>
      <c r="D512" s="0" t="s">
        <v>4797</v>
      </c>
    </row>
    <row customHeight="1" ht="11.25">
      <c r="A513" s="0">
        <v>513</v>
      </c>
      <c r="B513" s="0" t="s">
        <v>4786</v>
      </c>
      <c r="C513" s="0" t="s">
        <v>4798</v>
      </c>
      <c r="D513" s="0" t="s">
        <v>4799</v>
      </c>
    </row>
    <row customHeight="1" ht="11.25">
      <c r="A514" s="0">
        <v>514</v>
      </c>
      <c r="B514" s="0" t="s">
        <v>4786</v>
      </c>
      <c r="C514" s="0" t="s">
        <v>4087</v>
      </c>
      <c r="D514" s="0" t="s">
        <v>4800</v>
      </c>
    </row>
    <row customHeight="1" ht="11.25">
      <c r="A515" s="0">
        <v>515</v>
      </c>
      <c r="B515" s="0" t="s">
        <v>4801</v>
      </c>
      <c r="C515" s="0" t="s">
        <v>4802</v>
      </c>
      <c r="D515" s="0" t="s">
        <v>4803</v>
      </c>
    </row>
    <row customHeight="1" ht="11.25">
      <c r="A516" s="0">
        <v>516</v>
      </c>
      <c r="B516" s="0" t="s">
        <v>4801</v>
      </c>
      <c r="C516" s="0" t="s">
        <v>3872</v>
      </c>
      <c r="D516" s="0" t="s">
        <v>4804</v>
      </c>
    </row>
    <row customHeight="1" ht="11.25">
      <c r="A517" s="0">
        <v>517</v>
      </c>
      <c r="B517" s="0" t="s">
        <v>4801</v>
      </c>
      <c r="C517" s="0" t="s">
        <v>4805</v>
      </c>
      <c r="D517" s="0" t="s">
        <v>4806</v>
      </c>
    </row>
    <row customHeight="1" ht="11.25">
      <c r="A518" s="0">
        <v>518</v>
      </c>
      <c r="B518" s="0" t="s">
        <v>4801</v>
      </c>
      <c r="C518" s="0" t="s">
        <v>4807</v>
      </c>
      <c r="D518" s="0" t="s">
        <v>4808</v>
      </c>
    </row>
    <row customHeight="1" ht="11.25">
      <c r="A519" s="0">
        <v>519</v>
      </c>
      <c r="B519" s="0" t="s">
        <v>4801</v>
      </c>
      <c r="C519" s="0" t="s">
        <v>4801</v>
      </c>
      <c r="D519" s="0" t="s">
        <v>4809</v>
      </c>
    </row>
    <row customHeight="1" ht="11.25">
      <c r="A520" s="0">
        <v>520</v>
      </c>
      <c r="B520" s="0" t="s">
        <v>4801</v>
      </c>
      <c r="C520" s="0" t="s">
        <v>4810</v>
      </c>
      <c r="D520" s="0" t="s">
        <v>4811</v>
      </c>
    </row>
    <row customHeight="1" ht="11.25">
      <c r="A521" s="0">
        <v>521</v>
      </c>
      <c r="B521" s="0" t="s">
        <v>4801</v>
      </c>
      <c r="C521" s="0" t="s">
        <v>4812</v>
      </c>
      <c r="D521" s="0" t="s">
        <v>4813</v>
      </c>
    </row>
    <row customHeight="1" ht="11.25">
      <c r="A522" s="0">
        <v>522</v>
      </c>
      <c r="B522" s="0" t="s">
        <v>4814</v>
      </c>
      <c r="C522" s="0" t="s">
        <v>4396</v>
      </c>
      <c r="D522" s="0" t="s">
        <v>4815</v>
      </c>
    </row>
    <row customHeight="1" ht="11.25">
      <c r="A523" s="0">
        <v>523</v>
      </c>
      <c r="B523" s="0" t="s">
        <v>4814</v>
      </c>
      <c r="C523" s="0" t="s">
        <v>4816</v>
      </c>
      <c r="D523" s="0" t="s">
        <v>4817</v>
      </c>
    </row>
    <row customHeight="1" ht="11.25">
      <c r="A524" s="0">
        <v>524</v>
      </c>
      <c r="B524" s="0" t="s">
        <v>4814</v>
      </c>
      <c r="C524" s="0" t="s">
        <v>4818</v>
      </c>
      <c r="D524" s="0" t="s">
        <v>4819</v>
      </c>
    </row>
    <row customHeight="1" ht="11.25">
      <c r="A525" s="0">
        <v>525</v>
      </c>
      <c r="B525" s="0" t="s">
        <v>4814</v>
      </c>
      <c r="C525" s="0" t="s">
        <v>4820</v>
      </c>
      <c r="D525" s="0" t="s">
        <v>4821</v>
      </c>
    </row>
    <row customHeight="1" ht="11.25">
      <c r="A526" s="0">
        <v>526</v>
      </c>
      <c r="B526" s="0" t="s">
        <v>4814</v>
      </c>
      <c r="C526" s="0" t="s">
        <v>4814</v>
      </c>
      <c r="D526" s="0" t="s">
        <v>4822</v>
      </c>
    </row>
    <row customHeight="1" ht="11.25">
      <c r="A527" s="0">
        <v>527</v>
      </c>
      <c r="B527" s="0" t="s">
        <v>4823</v>
      </c>
      <c r="C527" s="0" t="s">
        <v>3864</v>
      </c>
      <c r="D527" s="0" t="s">
        <v>4824</v>
      </c>
    </row>
    <row customHeight="1" ht="11.25">
      <c r="A528" s="0">
        <v>528</v>
      </c>
      <c r="B528" s="0" t="s">
        <v>4823</v>
      </c>
      <c r="C528" s="0" t="s">
        <v>4825</v>
      </c>
      <c r="D528" s="0" t="s">
        <v>4826</v>
      </c>
    </row>
    <row customHeight="1" ht="11.25">
      <c r="A529" s="0">
        <v>529</v>
      </c>
      <c r="B529" s="0" t="s">
        <v>4823</v>
      </c>
      <c r="C529" s="0" t="s">
        <v>4827</v>
      </c>
      <c r="D529" s="0" t="s">
        <v>4828</v>
      </c>
    </row>
    <row customHeight="1" ht="11.25">
      <c r="A530" s="0">
        <v>530</v>
      </c>
      <c r="B530" s="0" t="s">
        <v>4823</v>
      </c>
      <c r="C530" s="0" t="s">
        <v>4829</v>
      </c>
      <c r="D530" s="0" t="s">
        <v>4830</v>
      </c>
    </row>
    <row customHeight="1" ht="11.25">
      <c r="A531" s="0">
        <v>531</v>
      </c>
      <c r="B531" s="0" t="s">
        <v>4823</v>
      </c>
      <c r="C531" s="0" t="s">
        <v>4823</v>
      </c>
      <c r="D531" s="0" t="s">
        <v>4831</v>
      </c>
    </row>
    <row customHeight="1" ht="11.25">
      <c r="A532" s="0">
        <v>532</v>
      </c>
      <c r="B532" s="0" t="s">
        <v>4823</v>
      </c>
      <c r="C532" s="0" t="s">
        <v>4832</v>
      </c>
      <c r="D532" s="0" t="s">
        <v>4833</v>
      </c>
    </row>
    <row customHeight="1" ht="11.25">
      <c r="A533" s="0">
        <v>533</v>
      </c>
      <c r="B533" s="0" t="s">
        <v>4834</v>
      </c>
      <c r="C533" s="0" t="s">
        <v>4835</v>
      </c>
      <c r="D533" s="0" t="s">
        <v>4836</v>
      </c>
    </row>
    <row customHeight="1" ht="11.25">
      <c r="A534" s="0">
        <v>534</v>
      </c>
      <c r="B534" s="0" t="s">
        <v>4834</v>
      </c>
      <c r="C534" s="0" t="s">
        <v>4837</v>
      </c>
      <c r="D534" s="0" t="s">
        <v>4838</v>
      </c>
    </row>
    <row customHeight="1" ht="11.25">
      <c r="A535" s="0">
        <v>535</v>
      </c>
      <c r="B535" s="0" t="s">
        <v>4834</v>
      </c>
      <c r="C535" s="0" t="s">
        <v>4358</v>
      </c>
      <c r="D535" s="0" t="s">
        <v>4839</v>
      </c>
    </row>
    <row customHeight="1" ht="11.25">
      <c r="A536" s="0">
        <v>536</v>
      </c>
      <c r="B536" s="0" t="s">
        <v>4834</v>
      </c>
      <c r="C536" s="0" t="s">
        <v>4840</v>
      </c>
      <c r="D536" s="0" t="s">
        <v>4841</v>
      </c>
    </row>
    <row customHeight="1" ht="11.25">
      <c r="A537" s="0">
        <v>537</v>
      </c>
      <c r="B537" s="0" t="s">
        <v>4834</v>
      </c>
      <c r="C537" s="0" t="s">
        <v>4842</v>
      </c>
      <c r="D537" s="0" t="s">
        <v>4843</v>
      </c>
    </row>
    <row customHeight="1" ht="11.25">
      <c r="A538" s="0">
        <v>538</v>
      </c>
      <c r="B538" s="0" t="s">
        <v>4834</v>
      </c>
      <c r="C538" s="0" t="s">
        <v>4844</v>
      </c>
      <c r="D538" s="0" t="s">
        <v>4845</v>
      </c>
    </row>
    <row customHeight="1" ht="11.25">
      <c r="A539" s="0">
        <v>539</v>
      </c>
      <c r="B539" s="0" t="s">
        <v>4834</v>
      </c>
      <c r="C539" s="0" t="s">
        <v>4163</v>
      </c>
      <c r="D539" s="0" t="s">
        <v>4846</v>
      </c>
    </row>
    <row customHeight="1" ht="11.25">
      <c r="A540" s="0">
        <v>540</v>
      </c>
      <c r="B540" s="0" t="s">
        <v>4834</v>
      </c>
      <c r="C540" s="0" t="s">
        <v>4847</v>
      </c>
      <c r="D540" s="0" t="s">
        <v>4848</v>
      </c>
    </row>
    <row customHeight="1" ht="11.25">
      <c r="A541" s="0">
        <v>541</v>
      </c>
      <c r="B541" s="0" t="s">
        <v>4834</v>
      </c>
      <c r="C541" s="0" t="s">
        <v>4849</v>
      </c>
      <c r="D541" s="0" t="s">
        <v>4850</v>
      </c>
    </row>
    <row customHeight="1" ht="11.25">
      <c r="A542" s="0">
        <v>542</v>
      </c>
      <c r="B542" s="0" t="s">
        <v>4834</v>
      </c>
      <c r="C542" s="0" t="s">
        <v>4851</v>
      </c>
      <c r="D542" s="0" t="s">
        <v>4852</v>
      </c>
    </row>
    <row customHeight="1" ht="11.25">
      <c r="A543" s="0">
        <v>543</v>
      </c>
      <c r="B543" s="0" t="s">
        <v>4834</v>
      </c>
      <c r="C543" s="0" t="s">
        <v>4853</v>
      </c>
      <c r="D543" s="0" t="s">
        <v>4854</v>
      </c>
    </row>
    <row customHeight="1" ht="11.25">
      <c r="A544" s="0">
        <v>544</v>
      </c>
      <c r="B544" s="0" t="s">
        <v>4834</v>
      </c>
      <c r="C544" s="0" t="s">
        <v>4855</v>
      </c>
      <c r="D544" s="0" t="s">
        <v>4856</v>
      </c>
    </row>
    <row customHeight="1" ht="11.25">
      <c r="A545" s="0">
        <v>545</v>
      </c>
      <c r="B545" s="0" t="s">
        <v>4834</v>
      </c>
      <c r="C545" s="0" t="s">
        <v>4857</v>
      </c>
      <c r="D545" s="0" t="s">
        <v>4858</v>
      </c>
    </row>
    <row customHeight="1" ht="11.25">
      <c r="A546" s="0">
        <v>546</v>
      </c>
      <c r="B546" s="0" t="s">
        <v>4834</v>
      </c>
      <c r="C546" s="0" t="s">
        <v>4859</v>
      </c>
      <c r="D546" s="0" t="s">
        <v>4860</v>
      </c>
    </row>
    <row customHeight="1" ht="11.25">
      <c r="A547" s="0">
        <v>547</v>
      </c>
      <c r="B547" s="0" t="s">
        <v>4834</v>
      </c>
      <c r="C547" s="0" t="s">
        <v>4861</v>
      </c>
      <c r="D547" s="0" t="s">
        <v>4862</v>
      </c>
    </row>
    <row customHeight="1" ht="11.25">
      <c r="A548" s="0">
        <v>548</v>
      </c>
      <c r="B548" s="0" t="s">
        <v>4834</v>
      </c>
      <c r="C548" s="0" t="s">
        <v>4834</v>
      </c>
      <c r="D548" s="0" t="s">
        <v>4863</v>
      </c>
    </row>
    <row customHeight="1" ht="11.25">
      <c r="A549" s="0">
        <v>549</v>
      </c>
      <c r="B549" s="0" t="s">
        <v>4834</v>
      </c>
      <c r="C549" s="0" t="s">
        <v>4864</v>
      </c>
      <c r="D549" s="0" t="s">
        <v>4865</v>
      </c>
    </row>
    <row customHeight="1" ht="11.25">
      <c r="A550" s="0">
        <v>550</v>
      </c>
      <c r="B550" s="0" t="s">
        <v>4834</v>
      </c>
      <c r="C550" s="0" t="s">
        <v>4866</v>
      </c>
      <c r="D550" s="0" t="s">
        <v>4867</v>
      </c>
    </row>
    <row customHeight="1" ht="11.25">
      <c r="A551" s="0">
        <v>551</v>
      </c>
      <c r="B551" s="0" t="s">
        <v>4834</v>
      </c>
      <c r="C551" s="0" t="s">
        <v>4868</v>
      </c>
      <c r="D551" s="0" t="s">
        <v>4869</v>
      </c>
    </row>
    <row customHeight="1" ht="11.25">
      <c r="A552" s="0">
        <v>552</v>
      </c>
      <c r="B552" s="0" t="s">
        <v>4870</v>
      </c>
      <c r="C552" s="0" t="s">
        <v>4871</v>
      </c>
      <c r="D552" s="0" t="s">
        <v>4872</v>
      </c>
    </row>
    <row customHeight="1" ht="11.25">
      <c r="A553" s="0">
        <v>553</v>
      </c>
      <c r="B553" s="0" t="s">
        <v>4870</v>
      </c>
      <c r="C553" s="0" t="s">
        <v>4873</v>
      </c>
      <c r="D553" s="0" t="s">
        <v>4874</v>
      </c>
    </row>
    <row customHeight="1" ht="11.25">
      <c r="A554" s="0">
        <v>554</v>
      </c>
      <c r="B554" s="0" t="s">
        <v>4870</v>
      </c>
      <c r="C554" s="0" t="s">
        <v>4875</v>
      </c>
      <c r="D554" s="0" t="s">
        <v>4876</v>
      </c>
    </row>
    <row customHeight="1" ht="11.25">
      <c r="A555" s="0">
        <v>555</v>
      </c>
      <c r="B555" s="0" t="s">
        <v>4870</v>
      </c>
      <c r="C555" s="0" t="s">
        <v>4870</v>
      </c>
      <c r="D555" s="0" t="s">
        <v>4877</v>
      </c>
    </row>
    <row customHeight="1" ht="11.25">
      <c r="A556" s="0">
        <v>556</v>
      </c>
      <c r="B556" s="0" t="s">
        <v>4870</v>
      </c>
      <c r="C556" s="0" t="s">
        <v>4878</v>
      </c>
      <c r="D556" s="0" t="s">
        <v>4879</v>
      </c>
    </row>
    <row customHeight="1" ht="11.25">
      <c r="A557" s="0">
        <v>557</v>
      </c>
      <c r="B557" s="0" t="s">
        <v>4870</v>
      </c>
      <c r="C557" s="0" t="s">
        <v>4880</v>
      </c>
      <c r="D557" s="0" t="s">
        <v>4881</v>
      </c>
    </row>
    <row customHeight="1" ht="11.25">
      <c r="A558" s="0">
        <v>558</v>
      </c>
      <c r="B558" s="0" t="s">
        <v>4882</v>
      </c>
      <c r="C558" s="0" t="s">
        <v>4883</v>
      </c>
      <c r="D558" s="0" t="s">
        <v>4884</v>
      </c>
    </row>
    <row customHeight="1" ht="11.25">
      <c r="A559" s="0">
        <v>559</v>
      </c>
      <c r="B559" s="0" t="s">
        <v>4882</v>
      </c>
      <c r="C559" s="0" t="s">
        <v>4885</v>
      </c>
      <c r="D559" s="0" t="s">
        <v>4886</v>
      </c>
    </row>
    <row customHeight="1" ht="11.25">
      <c r="A560" s="0">
        <v>560</v>
      </c>
      <c r="B560" s="0" t="s">
        <v>4882</v>
      </c>
      <c r="C560" s="0" t="s">
        <v>4641</v>
      </c>
      <c r="D560" s="0" t="s">
        <v>4887</v>
      </c>
    </row>
    <row customHeight="1" ht="11.25">
      <c r="A561" s="0">
        <v>561</v>
      </c>
      <c r="B561" s="0" t="s">
        <v>4882</v>
      </c>
      <c r="C561" s="0" t="s">
        <v>3840</v>
      </c>
      <c r="D561" s="0" t="s">
        <v>4888</v>
      </c>
    </row>
    <row customHeight="1" ht="11.25">
      <c r="A562" s="0">
        <v>562</v>
      </c>
      <c r="B562" s="0" t="s">
        <v>4882</v>
      </c>
      <c r="C562" s="0" t="s">
        <v>4237</v>
      </c>
      <c r="D562" s="0" t="s">
        <v>4889</v>
      </c>
    </row>
    <row customHeight="1" ht="11.25">
      <c r="A563" s="0">
        <v>563</v>
      </c>
      <c r="B563" s="0" t="s">
        <v>4882</v>
      </c>
      <c r="C563" s="0" t="s">
        <v>4622</v>
      </c>
      <c r="D563" s="0" t="s">
        <v>4890</v>
      </c>
    </row>
    <row customHeight="1" ht="11.25">
      <c r="A564" s="0">
        <v>564</v>
      </c>
      <c r="B564" s="0" t="s">
        <v>4882</v>
      </c>
      <c r="C564" s="0" t="s">
        <v>3872</v>
      </c>
      <c r="D564" s="0" t="s">
        <v>4891</v>
      </c>
    </row>
    <row customHeight="1" ht="11.25">
      <c r="A565" s="0">
        <v>565</v>
      </c>
      <c r="B565" s="0" t="s">
        <v>4882</v>
      </c>
      <c r="C565" s="0" t="s">
        <v>4892</v>
      </c>
      <c r="D565" s="0" t="s">
        <v>4893</v>
      </c>
    </row>
    <row customHeight="1" ht="11.25">
      <c r="A566" s="0">
        <v>566</v>
      </c>
      <c r="B566" s="0" t="s">
        <v>4882</v>
      </c>
      <c r="C566" s="0" t="s">
        <v>4894</v>
      </c>
      <c r="D566" s="0" t="s">
        <v>4895</v>
      </c>
    </row>
    <row customHeight="1" ht="11.25">
      <c r="A567" s="0">
        <v>567</v>
      </c>
      <c r="B567" s="0" t="s">
        <v>4882</v>
      </c>
      <c r="C567" s="0" t="s">
        <v>4896</v>
      </c>
      <c r="D567" s="0" t="s">
        <v>4897</v>
      </c>
    </row>
    <row customHeight="1" ht="11.25">
      <c r="A568" s="0">
        <v>568</v>
      </c>
      <c r="B568" s="0" t="s">
        <v>4882</v>
      </c>
      <c r="C568" s="0" t="s">
        <v>4245</v>
      </c>
      <c r="D568" s="0" t="s">
        <v>4898</v>
      </c>
    </row>
    <row customHeight="1" ht="11.25">
      <c r="A569" s="0">
        <v>569</v>
      </c>
      <c r="B569" s="0" t="s">
        <v>4882</v>
      </c>
      <c r="C569" s="0" t="s">
        <v>4705</v>
      </c>
      <c r="D569" s="0" t="s">
        <v>4899</v>
      </c>
    </row>
    <row customHeight="1" ht="11.25">
      <c r="A570" s="0">
        <v>570</v>
      </c>
      <c r="B570" s="0" t="s">
        <v>4882</v>
      </c>
      <c r="C570" s="0" t="s">
        <v>4882</v>
      </c>
      <c r="D570" s="0" t="s">
        <v>4900</v>
      </c>
    </row>
    <row customHeight="1" ht="11.25">
      <c r="A571" s="0">
        <v>571</v>
      </c>
      <c r="B571" s="0" t="s">
        <v>4882</v>
      </c>
      <c r="C571" s="0" t="s">
        <v>4901</v>
      </c>
      <c r="D571" s="0" t="s">
        <v>4902</v>
      </c>
    </row>
    <row customHeight="1" ht="11.25">
      <c r="A572" s="0">
        <v>572</v>
      </c>
      <c r="B572" s="0" t="s">
        <v>4882</v>
      </c>
      <c r="C572" s="0" t="s">
        <v>4903</v>
      </c>
      <c r="D572" s="0" t="s">
        <v>4904</v>
      </c>
    </row>
    <row customHeight="1" ht="11.25">
      <c r="A573" s="0">
        <v>573</v>
      </c>
      <c r="B573" s="0" t="s">
        <v>4882</v>
      </c>
      <c r="C573" s="0" t="s">
        <v>4905</v>
      </c>
      <c r="D573" s="0" t="s">
        <v>4906</v>
      </c>
    </row>
    <row customHeight="1" ht="11.25">
      <c r="A574" s="0">
        <v>574</v>
      </c>
      <c r="B574" s="0" t="s">
        <v>4882</v>
      </c>
      <c r="C574" s="0" t="s">
        <v>4907</v>
      </c>
      <c r="D574" s="0" t="s">
        <v>4908</v>
      </c>
    </row>
    <row customHeight="1" ht="11.25">
      <c r="A575" s="0">
        <v>575</v>
      </c>
      <c r="B575" s="0" t="s">
        <v>4882</v>
      </c>
      <c r="C575" s="0" t="s">
        <v>4909</v>
      </c>
      <c r="D575" s="0" t="s">
        <v>4910</v>
      </c>
    </row>
    <row customHeight="1" ht="11.25">
      <c r="A576" s="0">
        <v>576</v>
      </c>
      <c r="B576" s="0" t="s">
        <v>4911</v>
      </c>
      <c r="C576" s="0" t="s">
        <v>4912</v>
      </c>
      <c r="D576" s="0" t="s">
        <v>4913</v>
      </c>
    </row>
    <row customHeight="1" ht="11.25">
      <c r="A577" s="0">
        <v>577</v>
      </c>
      <c r="B577" s="0" t="s">
        <v>4911</v>
      </c>
      <c r="C577" s="0" t="s">
        <v>4914</v>
      </c>
      <c r="D577" s="0" t="s">
        <v>4915</v>
      </c>
    </row>
    <row customHeight="1" ht="11.25">
      <c r="A578" s="0">
        <v>578</v>
      </c>
      <c r="B578" s="0" t="s">
        <v>4911</v>
      </c>
      <c r="C578" s="0" t="s">
        <v>4916</v>
      </c>
      <c r="D578" s="0" t="s">
        <v>4917</v>
      </c>
    </row>
    <row customHeight="1" ht="11.25">
      <c r="A579" s="0">
        <v>579</v>
      </c>
      <c r="B579" s="0" t="s">
        <v>4911</v>
      </c>
      <c r="C579" s="0" t="s">
        <v>4918</v>
      </c>
      <c r="D579" s="0" t="s">
        <v>4919</v>
      </c>
    </row>
    <row customHeight="1" ht="11.25">
      <c r="A580" s="0">
        <v>580</v>
      </c>
      <c r="B580" s="0" t="s">
        <v>4911</v>
      </c>
      <c r="C580" s="0" t="s">
        <v>4920</v>
      </c>
      <c r="D580" s="0" t="s">
        <v>4921</v>
      </c>
    </row>
    <row customHeight="1" ht="11.25">
      <c r="A581" s="0">
        <v>581</v>
      </c>
      <c r="B581" s="0" t="s">
        <v>4911</v>
      </c>
      <c r="C581" s="0" t="s">
        <v>4922</v>
      </c>
      <c r="D581" s="0" t="s">
        <v>4923</v>
      </c>
    </row>
    <row customHeight="1" ht="11.25">
      <c r="A582" s="0">
        <v>582</v>
      </c>
      <c r="B582" s="0" t="s">
        <v>4911</v>
      </c>
      <c r="C582" s="0" t="s">
        <v>4924</v>
      </c>
      <c r="D582" s="0" t="s">
        <v>4925</v>
      </c>
    </row>
    <row customHeight="1" ht="11.25">
      <c r="A583" s="0">
        <v>583</v>
      </c>
      <c r="B583" s="0" t="s">
        <v>4911</v>
      </c>
      <c r="C583" s="0" t="s">
        <v>4911</v>
      </c>
      <c r="D583" s="0" t="s">
        <v>4926</v>
      </c>
    </row>
    <row customHeight="1" ht="11.25">
      <c r="A584" s="0">
        <v>584</v>
      </c>
      <c r="B584" s="0" t="s">
        <v>4911</v>
      </c>
      <c r="C584" s="0" t="s">
        <v>4927</v>
      </c>
      <c r="D584" s="0" t="s">
        <v>4928</v>
      </c>
    </row>
    <row customHeight="1" ht="11.25">
      <c r="A585" s="0">
        <v>585</v>
      </c>
      <c r="B585" s="0" t="s">
        <v>4911</v>
      </c>
      <c r="C585" s="0" t="s">
        <v>4929</v>
      </c>
      <c r="D585" s="0" t="s">
        <v>4930</v>
      </c>
    </row>
    <row customHeight="1" ht="11.25">
      <c r="A586" s="0">
        <v>586</v>
      </c>
      <c r="B586" s="0" t="s">
        <v>4931</v>
      </c>
      <c r="C586" s="0" t="s">
        <v>3866</v>
      </c>
      <c r="D586" s="0" t="s">
        <v>4932</v>
      </c>
    </row>
    <row customHeight="1" ht="11.25">
      <c r="A587" s="0">
        <v>587</v>
      </c>
      <c r="B587" s="0" t="s">
        <v>4931</v>
      </c>
      <c r="C587" s="0" t="s">
        <v>4635</v>
      </c>
      <c r="D587" s="0" t="s">
        <v>4933</v>
      </c>
    </row>
    <row customHeight="1" ht="11.25">
      <c r="A588" s="0">
        <v>588</v>
      </c>
      <c r="B588" s="0" t="s">
        <v>4931</v>
      </c>
      <c r="C588" s="0" t="s">
        <v>4934</v>
      </c>
      <c r="D588" s="0" t="s">
        <v>4935</v>
      </c>
    </row>
    <row customHeight="1" ht="11.25">
      <c r="A589" s="0">
        <v>589</v>
      </c>
      <c r="B589" s="0" t="s">
        <v>4931</v>
      </c>
      <c r="C589" s="0" t="s">
        <v>4936</v>
      </c>
      <c r="D589" s="0" t="s">
        <v>4937</v>
      </c>
    </row>
    <row customHeight="1" ht="11.25">
      <c r="A590" s="0">
        <v>590</v>
      </c>
      <c r="B590" s="0" t="s">
        <v>4931</v>
      </c>
      <c r="C590" s="0" t="s">
        <v>4938</v>
      </c>
      <c r="D590" s="0" t="s">
        <v>4939</v>
      </c>
    </row>
    <row customHeight="1" ht="11.25">
      <c r="A591" s="0">
        <v>591</v>
      </c>
      <c r="B591" s="0" t="s">
        <v>4931</v>
      </c>
      <c r="C591" s="0" t="s">
        <v>4230</v>
      </c>
      <c r="D591" s="0" t="s">
        <v>4940</v>
      </c>
    </row>
    <row customHeight="1" ht="11.25">
      <c r="A592" s="0">
        <v>592</v>
      </c>
      <c r="B592" s="0" t="s">
        <v>4931</v>
      </c>
      <c r="C592" s="0" t="s">
        <v>4941</v>
      </c>
      <c r="D592" s="0" t="s">
        <v>4942</v>
      </c>
    </row>
    <row customHeight="1" ht="11.25">
      <c r="A593" s="0">
        <v>593</v>
      </c>
      <c r="B593" s="0" t="s">
        <v>4931</v>
      </c>
      <c r="C593" s="0" t="s">
        <v>4943</v>
      </c>
      <c r="D593" s="0" t="s">
        <v>4944</v>
      </c>
    </row>
    <row customHeight="1" ht="11.25">
      <c r="A594" s="0">
        <v>594</v>
      </c>
      <c r="B594" s="0" t="s">
        <v>4931</v>
      </c>
      <c r="C594" s="0" t="s">
        <v>4931</v>
      </c>
      <c r="D594" s="0" t="s">
        <v>4945</v>
      </c>
    </row>
    <row customHeight="1" ht="11.25">
      <c r="A595" s="0">
        <v>595</v>
      </c>
      <c r="B595" s="0" t="s">
        <v>4931</v>
      </c>
      <c r="C595" s="0" t="s">
        <v>4946</v>
      </c>
      <c r="D595" s="0" t="s">
        <v>4947</v>
      </c>
    </row>
    <row customHeight="1" ht="11.25">
      <c r="A596" s="0">
        <v>596</v>
      </c>
      <c r="B596" s="0" t="s">
        <v>4931</v>
      </c>
      <c r="C596" s="0" t="s">
        <v>4948</v>
      </c>
      <c r="D596" s="0" t="s">
        <v>4949</v>
      </c>
    </row>
    <row customHeight="1" ht="11.25">
      <c r="A597" s="0">
        <v>597</v>
      </c>
      <c r="B597" s="0" t="s">
        <v>4931</v>
      </c>
      <c r="C597" s="0" t="s">
        <v>4950</v>
      </c>
      <c r="D597" s="0" t="s">
        <v>4951</v>
      </c>
    </row>
    <row customHeight="1" ht="11.25">
      <c r="A598" s="0">
        <v>598</v>
      </c>
      <c r="B598" s="0" t="s">
        <v>4952</v>
      </c>
      <c r="C598" s="0" t="s">
        <v>4953</v>
      </c>
      <c r="D598" s="0" t="s">
        <v>4954</v>
      </c>
    </row>
    <row customHeight="1" ht="11.25">
      <c r="A599" s="0">
        <v>599</v>
      </c>
      <c r="B599" s="0" t="s">
        <v>4952</v>
      </c>
      <c r="C599" s="0" t="s">
        <v>3996</v>
      </c>
      <c r="D599" s="0" t="s">
        <v>4955</v>
      </c>
    </row>
    <row customHeight="1" ht="11.25">
      <c r="A600" s="0">
        <v>600</v>
      </c>
      <c r="B600" s="0" t="s">
        <v>4952</v>
      </c>
      <c r="C600" s="0" t="s">
        <v>4956</v>
      </c>
      <c r="D600" s="0" t="s">
        <v>4957</v>
      </c>
    </row>
    <row customHeight="1" ht="11.25">
      <c r="A601" s="0">
        <v>601</v>
      </c>
      <c r="B601" s="0" t="s">
        <v>4952</v>
      </c>
      <c r="C601" s="0" t="s">
        <v>4958</v>
      </c>
      <c r="D601" s="0" t="s">
        <v>4959</v>
      </c>
    </row>
    <row customHeight="1" ht="11.25">
      <c r="A602" s="0">
        <v>602</v>
      </c>
      <c r="B602" s="0" t="s">
        <v>4952</v>
      </c>
      <c r="C602" s="0" t="s">
        <v>4938</v>
      </c>
      <c r="D602" s="0" t="s">
        <v>4960</v>
      </c>
    </row>
    <row customHeight="1" ht="11.25">
      <c r="A603" s="0">
        <v>603</v>
      </c>
      <c r="B603" s="0" t="s">
        <v>4952</v>
      </c>
      <c r="C603" s="0" t="s">
        <v>4961</v>
      </c>
      <c r="D603" s="0" t="s">
        <v>4962</v>
      </c>
    </row>
    <row customHeight="1" ht="11.25">
      <c r="A604" s="0">
        <v>604</v>
      </c>
      <c r="B604" s="0" t="s">
        <v>4952</v>
      </c>
      <c r="C604" s="0" t="s">
        <v>4963</v>
      </c>
      <c r="D604" s="0" t="s">
        <v>4964</v>
      </c>
    </row>
    <row customHeight="1" ht="11.25">
      <c r="A605" s="0">
        <v>605</v>
      </c>
      <c r="B605" s="0" t="s">
        <v>4952</v>
      </c>
      <c r="C605" s="0" t="s">
        <v>4965</v>
      </c>
      <c r="D605" s="0" t="s">
        <v>4966</v>
      </c>
    </row>
    <row customHeight="1" ht="11.25">
      <c r="A606" s="0">
        <v>606</v>
      </c>
      <c r="B606" s="0" t="s">
        <v>4952</v>
      </c>
      <c r="C606" s="0" t="s">
        <v>4967</v>
      </c>
      <c r="D606" s="0" t="s">
        <v>4968</v>
      </c>
    </row>
    <row customHeight="1" ht="11.25">
      <c r="A607" s="0">
        <v>607</v>
      </c>
      <c r="B607" s="0" t="s">
        <v>4952</v>
      </c>
      <c r="C607" s="0" t="s">
        <v>4952</v>
      </c>
      <c r="D607" s="0" t="s">
        <v>4969</v>
      </c>
    </row>
    <row customHeight="1" ht="11.25">
      <c r="A608" s="0">
        <v>608</v>
      </c>
      <c r="B608" s="0" t="s">
        <v>4952</v>
      </c>
      <c r="C608" s="0" t="s">
        <v>4970</v>
      </c>
      <c r="D608" s="0" t="s">
        <v>4971</v>
      </c>
    </row>
    <row customHeight="1" ht="11.25">
      <c r="A609" s="0">
        <v>609</v>
      </c>
      <c r="B609" s="0" t="s">
        <v>4952</v>
      </c>
      <c r="C609" s="0" t="s">
        <v>4972</v>
      </c>
      <c r="D609" s="0" t="s">
        <v>4973</v>
      </c>
    </row>
    <row customHeight="1" ht="11.25">
      <c r="A610" s="0">
        <v>610</v>
      </c>
      <c r="B610" s="0" t="s">
        <v>4952</v>
      </c>
      <c r="C610" s="0" t="s">
        <v>4065</v>
      </c>
      <c r="D610" s="0" t="s">
        <v>4974</v>
      </c>
    </row>
    <row customHeight="1" ht="11.25">
      <c r="A611" s="0">
        <v>611</v>
      </c>
      <c r="B611" s="0" t="s">
        <v>4952</v>
      </c>
      <c r="C611" s="0" t="s">
        <v>4975</v>
      </c>
      <c r="D611" s="0" t="s">
        <v>4976</v>
      </c>
    </row>
    <row customHeight="1" ht="11.25">
      <c r="A612" s="0">
        <v>612</v>
      </c>
      <c r="B612" s="0" t="s">
        <v>4952</v>
      </c>
      <c r="C612" s="0" t="s">
        <v>4977</v>
      </c>
      <c r="D612" s="0" t="s">
        <v>4978</v>
      </c>
    </row>
    <row customHeight="1" ht="11.25">
      <c r="A613" s="0">
        <v>613</v>
      </c>
      <c r="B613" s="0" t="s">
        <v>4979</v>
      </c>
      <c r="C613" s="0" t="s">
        <v>4980</v>
      </c>
      <c r="D613" s="0" t="s">
        <v>4981</v>
      </c>
    </row>
    <row customHeight="1" ht="11.25">
      <c r="A614" s="0">
        <v>614</v>
      </c>
      <c r="B614" s="0" t="s">
        <v>4979</v>
      </c>
      <c r="C614" s="0" t="s">
        <v>4982</v>
      </c>
      <c r="D614" s="0" t="s">
        <v>4983</v>
      </c>
    </row>
    <row customHeight="1" ht="11.25">
      <c r="A615" s="0">
        <v>615</v>
      </c>
      <c r="B615" s="0" t="s">
        <v>4979</v>
      </c>
      <c r="C615" s="0" t="s">
        <v>4984</v>
      </c>
      <c r="D615" s="0" t="s">
        <v>4985</v>
      </c>
    </row>
    <row customHeight="1" ht="11.25">
      <c r="A616" s="0">
        <v>616</v>
      </c>
      <c r="B616" s="0" t="s">
        <v>4979</v>
      </c>
      <c r="C616" s="0" t="s">
        <v>4522</v>
      </c>
      <c r="D616" s="0" t="s">
        <v>4986</v>
      </c>
    </row>
    <row customHeight="1" ht="11.25">
      <c r="A617" s="0">
        <v>617</v>
      </c>
      <c r="B617" s="0" t="s">
        <v>4979</v>
      </c>
      <c r="C617" s="0" t="s">
        <v>4987</v>
      </c>
      <c r="D617" s="0" t="s">
        <v>4988</v>
      </c>
    </row>
    <row customHeight="1" ht="11.25">
      <c r="A618" s="0">
        <v>618</v>
      </c>
      <c r="B618" s="0" t="s">
        <v>4979</v>
      </c>
      <c r="C618" s="0" t="s">
        <v>4798</v>
      </c>
      <c r="D618" s="0" t="s">
        <v>4989</v>
      </c>
    </row>
    <row customHeight="1" ht="11.25">
      <c r="A619" s="0">
        <v>619</v>
      </c>
      <c r="B619" s="0" t="s">
        <v>4979</v>
      </c>
      <c r="C619" s="0" t="s">
        <v>4979</v>
      </c>
      <c r="D619" s="0" t="s">
        <v>4990</v>
      </c>
    </row>
    <row customHeight="1" ht="11.25">
      <c r="A620" s="0">
        <v>620</v>
      </c>
      <c r="B620" s="0" t="s">
        <v>4979</v>
      </c>
      <c r="C620" s="0" t="s">
        <v>4991</v>
      </c>
      <c r="D620" s="0" t="s">
        <v>4992</v>
      </c>
    </row>
    <row customHeight="1" ht="11.25">
      <c r="A621" s="0">
        <v>621</v>
      </c>
      <c r="B621" s="0" t="s">
        <v>4993</v>
      </c>
      <c r="C621" s="0" t="s">
        <v>4994</v>
      </c>
      <c r="D621" s="0" t="s">
        <v>4995</v>
      </c>
    </row>
    <row customHeight="1" ht="11.25">
      <c r="A622" s="0">
        <v>622</v>
      </c>
      <c r="B622" s="0" t="s">
        <v>4993</v>
      </c>
      <c r="C622" s="0" t="s">
        <v>3961</v>
      </c>
      <c r="D622" s="0" t="s">
        <v>4996</v>
      </c>
    </row>
    <row customHeight="1" ht="11.25">
      <c r="A623" s="0">
        <v>623</v>
      </c>
      <c r="B623" s="0" t="s">
        <v>4993</v>
      </c>
      <c r="C623" s="0" t="s">
        <v>4997</v>
      </c>
      <c r="D623" s="0" t="s">
        <v>4998</v>
      </c>
    </row>
    <row customHeight="1" ht="11.25">
      <c r="A624" s="0">
        <v>624</v>
      </c>
      <c r="B624" s="0" t="s">
        <v>4993</v>
      </c>
      <c r="C624" s="0" t="s">
        <v>4999</v>
      </c>
      <c r="D624" s="0" t="s">
        <v>5000</v>
      </c>
    </row>
    <row customHeight="1" ht="11.25">
      <c r="A625" s="0">
        <v>625</v>
      </c>
      <c r="B625" s="0" t="s">
        <v>4993</v>
      </c>
      <c r="C625" s="0" t="s">
        <v>5001</v>
      </c>
      <c r="D625" s="0" t="s">
        <v>5002</v>
      </c>
    </row>
    <row customHeight="1" ht="11.25">
      <c r="A626" s="0">
        <v>626</v>
      </c>
      <c r="B626" s="0" t="s">
        <v>4993</v>
      </c>
      <c r="C626" s="0" t="s">
        <v>5003</v>
      </c>
      <c r="D626" s="0" t="s">
        <v>5004</v>
      </c>
    </row>
    <row customHeight="1" ht="11.25">
      <c r="A627" s="0">
        <v>627</v>
      </c>
      <c r="B627" s="0" t="s">
        <v>4993</v>
      </c>
      <c r="C627" s="0" t="s">
        <v>5005</v>
      </c>
      <c r="D627" s="0" t="s">
        <v>5006</v>
      </c>
    </row>
    <row customHeight="1" ht="11.25">
      <c r="A628" s="0">
        <v>628</v>
      </c>
      <c r="B628" s="0" t="s">
        <v>4993</v>
      </c>
      <c r="C628" s="0" t="s">
        <v>4993</v>
      </c>
      <c r="D628" s="0" t="s">
        <v>5007</v>
      </c>
    </row>
    <row customHeight="1" ht="11.25">
      <c r="A629" s="0">
        <v>629</v>
      </c>
      <c r="B629" s="0" t="s">
        <v>4993</v>
      </c>
      <c r="C629" s="0" t="s">
        <v>5008</v>
      </c>
      <c r="D629" s="0" t="s">
        <v>5009</v>
      </c>
    </row>
    <row customHeight="1" ht="11.25">
      <c r="A630" s="0">
        <v>630</v>
      </c>
      <c r="B630" s="0" t="s">
        <v>4993</v>
      </c>
      <c r="C630" s="0" t="s">
        <v>5010</v>
      </c>
      <c r="D630" s="0" t="s">
        <v>5011</v>
      </c>
    </row>
    <row customHeight="1" ht="11.25">
      <c r="A631" s="0">
        <v>631</v>
      </c>
      <c r="B631" s="0" t="s">
        <v>5012</v>
      </c>
      <c r="C631" s="0" t="s">
        <v>3866</v>
      </c>
      <c r="D631" s="0" t="s">
        <v>5013</v>
      </c>
    </row>
    <row customHeight="1" ht="11.25">
      <c r="A632" s="0">
        <v>632</v>
      </c>
      <c r="B632" s="0" t="s">
        <v>5012</v>
      </c>
      <c r="C632" s="0" t="s">
        <v>5014</v>
      </c>
      <c r="D632" s="0" t="s">
        <v>5015</v>
      </c>
    </row>
    <row customHeight="1" ht="11.25">
      <c r="A633" s="0">
        <v>633</v>
      </c>
      <c r="B633" s="0" t="s">
        <v>5012</v>
      </c>
      <c r="C633" s="0" t="s">
        <v>5016</v>
      </c>
      <c r="D633" s="0" t="s">
        <v>5017</v>
      </c>
    </row>
    <row customHeight="1" ht="11.25">
      <c r="A634" s="0">
        <v>634</v>
      </c>
      <c r="B634" s="0" t="s">
        <v>5012</v>
      </c>
      <c r="C634" s="0" t="s">
        <v>5018</v>
      </c>
      <c r="D634" s="0" t="s">
        <v>5019</v>
      </c>
    </row>
    <row customHeight="1" ht="11.25">
      <c r="A635" s="0">
        <v>635</v>
      </c>
      <c r="B635" s="0" t="s">
        <v>5012</v>
      </c>
      <c r="C635" s="0" t="s">
        <v>5020</v>
      </c>
      <c r="D635" s="0" t="s">
        <v>5021</v>
      </c>
    </row>
    <row customHeight="1" ht="11.25">
      <c r="A636" s="0">
        <v>636</v>
      </c>
      <c r="B636" s="0" t="s">
        <v>5012</v>
      </c>
      <c r="C636" s="0" t="s">
        <v>5022</v>
      </c>
      <c r="D636" s="0" t="s">
        <v>5023</v>
      </c>
    </row>
    <row customHeight="1" ht="11.25">
      <c r="A637" s="0">
        <v>637</v>
      </c>
      <c r="B637" s="0" t="s">
        <v>5012</v>
      </c>
      <c r="C637" s="0" t="s">
        <v>5024</v>
      </c>
      <c r="D637" s="0" t="s">
        <v>5025</v>
      </c>
    </row>
    <row customHeight="1" ht="11.25">
      <c r="A638" s="0">
        <v>638</v>
      </c>
      <c r="B638" s="0" t="s">
        <v>5012</v>
      </c>
      <c r="C638" s="0" t="s">
        <v>4622</v>
      </c>
      <c r="D638" s="0" t="s">
        <v>5026</v>
      </c>
    </row>
    <row customHeight="1" ht="11.25">
      <c r="A639" s="0">
        <v>639</v>
      </c>
      <c r="B639" s="0" t="s">
        <v>5012</v>
      </c>
      <c r="C639" s="0" t="s">
        <v>5027</v>
      </c>
      <c r="D639" s="0" t="s">
        <v>5028</v>
      </c>
    </row>
    <row customHeight="1" ht="11.25">
      <c r="A640" s="0">
        <v>640</v>
      </c>
      <c r="B640" s="0" t="s">
        <v>5012</v>
      </c>
      <c r="C640" s="0" t="s">
        <v>5029</v>
      </c>
      <c r="D640" s="0" t="s">
        <v>5030</v>
      </c>
    </row>
    <row customHeight="1" ht="11.25">
      <c r="A641" s="0">
        <v>641</v>
      </c>
      <c r="B641" s="0" t="s">
        <v>5012</v>
      </c>
      <c r="C641" s="0" t="s">
        <v>4946</v>
      </c>
      <c r="D641" s="0" t="s">
        <v>5031</v>
      </c>
    </row>
    <row customHeight="1" ht="11.25">
      <c r="A642" s="0">
        <v>642</v>
      </c>
      <c r="B642" s="0" t="s">
        <v>5012</v>
      </c>
      <c r="C642" s="0" t="s">
        <v>5012</v>
      </c>
      <c r="D642" s="0" t="s">
        <v>5032</v>
      </c>
    </row>
    <row customHeight="1" ht="11.25">
      <c r="A643" s="0">
        <v>643</v>
      </c>
      <c r="B643" s="0" t="s">
        <v>5012</v>
      </c>
      <c r="C643" s="0" t="s">
        <v>5033</v>
      </c>
      <c r="D643" s="0" t="s">
        <v>5034</v>
      </c>
    </row>
    <row customHeight="1" ht="11.25">
      <c r="A644" s="0">
        <v>644</v>
      </c>
      <c r="B644" s="0" t="s">
        <v>5012</v>
      </c>
      <c r="C644" s="0" t="s">
        <v>5035</v>
      </c>
      <c r="D644" s="0" t="s">
        <v>5036</v>
      </c>
    </row>
    <row customHeight="1" ht="11.25">
      <c r="A645" s="0">
        <v>645</v>
      </c>
      <c r="B645" s="0" t="s">
        <v>5037</v>
      </c>
      <c r="C645" s="0" t="s">
        <v>5038</v>
      </c>
      <c r="D645" s="0" t="s">
        <v>5039</v>
      </c>
    </row>
    <row customHeight="1" ht="11.25">
      <c r="A646" s="0">
        <v>646</v>
      </c>
      <c r="B646" s="0" t="s">
        <v>5037</v>
      </c>
      <c r="C646" s="0" t="s">
        <v>5040</v>
      </c>
      <c r="D646" s="0" t="s">
        <v>5041</v>
      </c>
    </row>
    <row customHeight="1" ht="11.25">
      <c r="A647" s="0">
        <v>647</v>
      </c>
      <c r="B647" s="0" t="s">
        <v>5037</v>
      </c>
      <c r="C647" s="0" t="s">
        <v>5042</v>
      </c>
      <c r="D647" s="0" t="s">
        <v>5043</v>
      </c>
    </row>
    <row customHeight="1" ht="11.25">
      <c r="A648" s="0">
        <v>648</v>
      </c>
      <c r="B648" s="0" t="s">
        <v>5037</v>
      </c>
      <c r="C648" s="0" t="s">
        <v>5044</v>
      </c>
      <c r="D648" s="0" t="s">
        <v>5045</v>
      </c>
    </row>
    <row customHeight="1" ht="11.25">
      <c r="A649" s="0">
        <v>649</v>
      </c>
      <c r="B649" s="0" t="s">
        <v>5037</v>
      </c>
      <c r="C649" s="0" t="s">
        <v>5046</v>
      </c>
      <c r="D649" s="0" t="s">
        <v>5047</v>
      </c>
    </row>
    <row customHeight="1" ht="11.25">
      <c r="A650" s="0">
        <v>650</v>
      </c>
      <c r="B650" s="0" t="s">
        <v>5037</v>
      </c>
      <c r="C650" s="0" t="s">
        <v>5048</v>
      </c>
      <c r="D650" s="0" t="s">
        <v>5049</v>
      </c>
    </row>
    <row customHeight="1" ht="11.25">
      <c r="A651" s="0">
        <v>651</v>
      </c>
      <c r="B651" s="0" t="s">
        <v>5037</v>
      </c>
      <c r="C651" s="0" t="s">
        <v>5050</v>
      </c>
      <c r="D651" s="0" t="s">
        <v>5051</v>
      </c>
    </row>
    <row customHeight="1" ht="11.25">
      <c r="A652" s="0">
        <v>652</v>
      </c>
      <c r="B652" s="0" t="s">
        <v>5037</v>
      </c>
      <c r="C652" s="0" t="s">
        <v>4798</v>
      </c>
      <c r="D652" s="0" t="s">
        <v>5052</v>
      </c>
    </row>
    <row customHeight="1" ht="11.25">
      <c r="A653" s="0">
        <v>653</v>
      </c>
      <c r="B653" s="0" t="s">
        <v>5037</v>
      </c>
      <c r="C653" s="0" t="s">
        <v>5053</v>
      </c>
      <c r="D653" s="0" t="s">
        <v>5054</v>
      </c>
    </row>
    <row customHeight="1" ht="11.25">
      <c r="A654" s="0">
        <v>654</v>
      </c>
      <c r="B654" s="0" t="s">
        <v>5037</v>
      </c>
      <c r="C654" s="0" t="s">
        <v>5037</v>
      </c>
      <c r="D654" s="0" t="s">
        <v>5055</v>
      </c>
    </row>
    <row customHeight="1" ht="11.25">
      <c r="A655" s="0">
        <v>655</v>
      </c>
      <c r="B655" s="0" t="s">
        <v>5037</v>
      </c>
      <c r="C655" s="0" t="s">
        <v>5056</v>
      </c>
      <c r="D655" s="0" t="s">
        <v>5057</v>
      </c>
    </row>
    <row customHeight="1" ht="11.25">
      <c r="A656" s="0">
        <v>656</v>
      </c>
      <c r="B656" s="0" t="s">
        <v>5058</v>
      </c>
      <c r="C656" s="0" t="s">
        <v>5059</v>
      </c>
      <c r="D656" s="0" t="s">
        <v>5060</v>
      </c>
    </row>
    <row customHeight="1" ht="11.25">
      <c r="A657" s="0">
        <v>657</v>
      </c>
      <c r="B657" s="0" t="s">
        <v>5058</v>
      </c>
      <c r="C657" s="0" t="s">
        <v>5061</v>
      </c>
      <c r="D657" s="0" t="s">
        <v>5062</v>
      </c>
    </row>
    <row customHeight="1" ht="11.25">
      <c r="A658" s="0">
        <v>658</v>
      </c>
      <c r="B658" s="0" t="s">
        <v>5058</v>
      </c>
      <c r="C658" s="0" t="s">
        <v>3832</v>
      </c>
      <c r="D658" s="0" t="s">
        <v>5063</v>
      </c>
    </row>
    <row customHeight="1" ht="11.25">
      <c r="A659" s="0">
        <v>659</v>
      </c>
      <c r="B659" s="0" t="s">
        <v>5058</v>
      </c>
      <c r="C659" s="0" t="s">
        <v>5064</v>
      </c>
      <c r="D659" s="0" t="s">
        <v>5065</v>
      </c>
    </row>
    <row customHeight="1" ht="11.25">
      <c r="A660" s="0">
        <v>660</v>
      </c>
      <c r="B660" s="0" t="s">
        <v>5058</v>
      </c>
      <c r="C660" s="0" t="s">
        <v>5066</v>
      </c>
      <c r="D660" s="0" t="s">
        <v>5067</v>
      </c>
    </row>
    <row customHeight="1" ht="11.25">
      <c r="A661" s="0">
        <v>661</v>
      </c>
      <c r="B661" s="0" t="s">
        <v>5058</v>
      </c>
      <c r="C661" s="0" t="s">
        <v>5068</v>
      </c>
      <c r="D661" s="0" t="s">
        <v>5069</v>
      </c>
    </row>
    <row customHeight="1" ht="11.25">
      <c r="A662" s="0">
        <v>662</v>
      </c>
      <c r="B662" s="0" t="s">
        <v>5058</v>
      </c>
      <c r="C662" s="0" t="s">
        <v>5070</v>
      </c>
      <c r="D662" s="0" t="s">
        <v>5071</v>
      </c>
    </row>
    <row customHeight="1" ht="11.25">
      <c r="A663" s="0">
        <v>663</v>
      </c>
      <c r="B663" s="0" t="s">
        <v>5058</v>
      </c>
      <c r="C663" s="0" t="s">
        <v>5072</v>
      </c>
      <c r="D663" s="0" t="s">
        <v>5073</v>
      </c>
    </row>
    <row customHeight="1" ht="11.25">
      <c r="A664" s="0">
        <v>664</v>
      </c>
      <c r="B664" s="0" t="s">
        <v>5058</v>
      </c>
      <c r="C664" s="0" t="s">
        <v>5074</v>
      </c>
      <c r="D664" s="0" t="s">
        <v>5075</v>
      </c>
    </row>
    <row customHeight="1" ht="11.25">
      <c r="A665" s="0">
        <v>665</v>
      </c>
      <c r="B665" s="0" t="s">
        <v>5058</v>
      </c>
      <c r="C665" s="0" t="s">
        <v>5076</v>
      </c>
      <c r="D665" s="0" t="s">
        <v>5077</v>
      </c>
    </row>
    <row customHeight="1" ht="11.25">
      <c r="A666" s="0">
        <v>666</v>
      </c>
      <c r="B666" s="0" t="s">
        <v>5058</v>
      </c>
      <c r="C666" s="0" t="s">
        <v>5058</v>
      </c>
      <c r="D666" s="0" t="s">
        <v>5078</v>
      </c>
    </row>
    <row customHeight="1" ht="11.25">
      <c r="A667" s="0">
        <v>667</v>
      </c>
      <c r="B667" s="0" t="s">
        <v>5058</v>
      </c>
      <c r="C667" s="0" t="s">
        <v>5079</v>
      </c>
      <c r="D667" s="0" t="s">
        <v>5080</v>
      </c>
    </row>
    <row customHeight="1" ht="11.25">
      <c r="A668" s="0">
        <v>668</v>
      </c>
      <c r="B668" s="0" t="s">
        <v>5058</v>
      </c>
      <c r="C668" s="0" t="s">
        <v>5081</v>
      </c>
      <c r="D668" s="0" t="s">
        <v>5082</v>
      </c>
    </row>
    <row customHeight="1" ht="11.25">
      <c r="A669" s="0">
        <v>669</v>
      </c>
      <c r="B669" s="0" t="s">
        <v>5083</v>
      </c>
      <c r="C669" s="0" t="s">
        <v>3932</v>
      </c>
      <c r="D669" s="0" t="s">
        <v>5084</v>
      </c>
    </row>
    <row customHeight="1" ht="11.25">
      <c r="A670" s="0">
        <v>670</v>
      </c>
      <c r="B670" s="0" t="s">
        <v>5083</v>
      </c>
      <c r="C670" s="0" t="s">
        <v>3996</v>
      </c>
      <c r="D670" s="0" t="s">
        <v>5085</v>
      </c>
    </row>
    <row customHeight="1" ht="11.25">
      <c r="A671" s="0">
        <v>671</v>
      </c>
      <c r="B671" s="0" t="s">
        <v>5083</v>
      </c>
      <c r="C671" s="0" t="s">
        <v>3842</v>
      </c>
      <c r="D671" s="0" t="s">
        <v>5086</v>
      </c>
    </row>
    <row customHeight="1" ht="11.25">
      <c r="A672" s="0">
        <v>672</v>
      </c>
      <c r="B672" s="0" t="s">
        <v>5083</v>
      </c>
      <c r="C672" s="0" t="s">
        <v>5087</v>
      </c>
      <c r="D672" s="0" t="s">
        <v>5088</v>
      </c>
    </row>
    <row customHeight="1" ht="11.25">
      <c r="A673" s="0">
        <v>673</v>
      </c>
      <c r="B673" s="0" t="s">
        <v>5083</v>
      </c>
      <c r="C673" s="0" t="s">
        <v>4299</v>
      </c>
      <c r="D673" s="0" t="s">
        <v>5089</v>
      </c>
    </row>
    <row customHeight="1" ht="11.25">
      <c r="A674" s="0">
        <v>674</v>
      </c>
      <c r="B674" s="0" t="s">
        <v>5083</v>
      </c>
      <c r="C674" s="0" t="s">
        <v>5090</v>
      </c>
      <c r="D674" s="0" t="s">
        <v>5091</v>
      </c>
    </row>
    <row customHeight="1" ht="11.25">
      <c r="A675" s="0">
        <v>675</v>
      </c>
      <c r="B675" s="0" t="s">
        <v>5083</v>
      </c>
      <c r="C675" s="0" t="s">
        <v>5092</v>
      </c>
      <c r="D675" s="0" t="s">
        <v>5093</v>
      </c>
    </row>
    <row customHeight="1" ht="11.25">
      <c r="A676" s="0">
        <v>676</v>
      </c>
      <c r="B676" s="0" t="s">
        <v>5083</v>
      </c>
      <c r="C676" s="0" t="s">
        <v>5094</v>
      </c>
      <c r="D676" s="0" t="s">
        <v>5095</v>
      </c>
    </row>
    <row customHeight="1" ht="11.25">
      <c r="A677" s="0">
        <v>677</v>
      </c>
      <c r="B677" s="0" t="s">
        <v>5083</v>
      </c>
      <c r="C677" s="0" t="s">
        <v>5083</v>
      </c>
      <c r="D677" s="0" t="s">
        <v>5096</v>
      </c>
    </row>
    <row customHeight="1" ht="11.25">
      <c r="A678" s="0">
        <v>678</v>
      </c>
      <c r="B678" s="0" t="s">
        <v>5083</v>
      </c>
      <c r="C678" s="0" t="s">
        <v>5010</v>
      </c>
      <c r="D678" s="0" t="s">
        <v>5097</v>
      </c>
    </row>
    <row customHeight="1" ht="11.25">
      <c r="A679" s="0">
        <v>679</v>
      </c>
      <c r="B679" s="0" t="s">
        <v>5098</v>
      </c>
      <c r="C679" s="0" t="s">
        <v>5099</v>
      </c>
      <c r="D679" s="0" t="s">
        <v>5100</v>
      </c>
    </row>
    <row customHeight="1" ht="11.25">
      <c r="A680" s="0">
        <v>680</v>
      </c>
      <c r="B680" s="0" t="s">
        <v>5098</v>
      </c>
      <c r="C680" s="0" t="s">
        <v>5101</v>
      </c>
      <c r="D680" s="0" t="s">
        <v>5102</v>
      </c>
    </row>
    <row customHeight="1" ht="11.25">
      <c r="A681" s="0">
        <v>681</v>
      </c>
      <c r="B681" s="0" t="s">
        <v>5098</v>
      </c>
      <c r="C681" s="0" t="s">
        <v>5103</v>
      </c>
      <c r="D681" s="0" t="s">
        <v>5104</v>
      </c>
    </row>
    <row customHeight="1" ht="11.25">
      <c r="A682" s="0">
        <v>682</v>
      </c>
      <c r="B682" s="0" t="s">
        <v>5098</v>
      </c>
      <c r="C682" s="0" t="s">
        <v>5105</v>
      </c>
      <c r="D682" s="0" t="s">
        <v>5106</v>
      </c>
    </row>
    <row customHeight="1" ht="11.25">
      <c r="A683" s="0">
        <v>683</v>
      </c>
      <c r="B683" s="0" t="s">
        <v>5098</v>
      </c>
      <c r="C683" s="0" t="s">
        <v>5107</v>
      </c>
      <c r="D683" s="0" t="s">
        <v>5108</v>
      </c>
    </row>
    <row customHeight="1" ht="11.25">
      <c r="A684" s="0">
        <v>684</v>
      </c>
      <c r="B684" s="0" t="s">
        <v>5098</v>
      </c>
      <c r="C684" s="0" t="s">
        <v>5109</v>
      </c>
      <c r="D684" s="0" t="s">
        <v>5110</v>
      </c>
    </row>
    <row customHeight="1" ht="11.25">
      <c r="A685" s="0">
        <v>685</v>
      </c>
      <c r="B685" s="0" t="s">
        <v>5098</v>
      </c>
      <c r="C685" s="0" t="s">
        <v>5111</v>
      </c>
      <c r="D685" s="0" t="s">
        <v>5112</v>
      </c>
    </row>
    <row customHeight="1" ht="11.25">
      <c r="A686" s="0">
        <v>686</v>
      </c>
      <c r="B686" s="0" t="s">
        <v>5098</v>
      </c>
      <c r="C686" s="0" t="s">
        <v>5113</v>
      </c>
      <c r="D686" s="0" t="s">
        <v>5114</v>
      </c>
    </row>
    <row customHeight="1" ht="11.25">
      <c r="A687" s="0">
        <v>687</v>
      </c>
      <c r="B687" s="0" t="s">
        <v>5098</v>
      </c>
      <c r="C687" s="0" t="s">
        <v>5098</v>
      </c>
      <c r="D687" s="0" t="s">
        <v>5115</v>
      </c>
    </row>
    <row customHeight="1" ht="11.25">
      <c r="A688" s="0">
        <v>688</v>
      </c>
      <c r="B688" s="0" t="s">
        <v>5098</v>
      </c>
      <c r="C688" s="0" t="s">
        <v>5116</v>
      </c>
      <c r="D688" s="0" t="s">
        <v>5117</v>
      </c>
    </row>
    <row customHeight="1" ht="11.25">
      <c r="A689" s="0">
        <v>689</v>
      </c>
      <c r="B689" s="0" t="s">
        <v>5118</v>
      </c>
      <c r="C689" s="0" t="s">
        <v>5119</v>
      </c>
      <c r="D689" s="0" t="s">
        <v>5120</v>
      </c>
    </row>
    <row customHeight="1" ht="11.25">
      <c r="A690" s="0">
        <v>690</v>
      </c>
      <c r="B690" s="0" t="s">
        <v>5118</v>
      </c>
      <c r="C690" s="0" t="s">
        <v>4564</v>
      </c>
      <c r="D690" s="0" t="s">
        <v>5121</v>
      </c>
    </row>
    <row customHeight="1" ht="11.25">
      <c r="A691" s="0">
        <v>691</v>
      </c>
      <c r="B691" s="0" t="s">
        <v>5118</v>
      </c>
      <c r="C691" s="0" t="s">
        <v>5122</v>
      </c>
      <c r="D691" s="0" t="s">
        <v>5123</v>
      </c>
    </row>
    <row customHeight="1" ht="11.25">
      <c r="A692" s="0">
        <v>692</v>
      </c>
      <c r="B692" s="0" t="s">
        <v>5118</v>
      </c>
      <c r="C692" s="0" t="s">
        <v>5124</v>
      </c>
      <c r="D692" s="0" t="s">
        <v>5125</v>
      </c>
    </row>
    <row customHeight="1" ht="11.25">
      <c r="A693" s="0">
        <v>693</v>
      </c>
      <c r="B693" s="0" t="s">
        <v>5118</v>
      </c>
      <c r="C693" s="0" t="s">
        <v>4057</v>
      </c>
      <c r="D693" s="0" t="s">
        <v>5126</v>
      </c>
    </row>
    <row customHeight="1" ht="11.25">
      <c r="A694" s="0">
        <v>694</v>
      </c>
      <c r="B694" s="0" t="s">
        <v>5118</v>
      </c>
      <c r="C694" s="0" t="s">
        <v>5127</v>
      </c>
      <c r="D694" s="0" t="s">
        <v>5128</v>
      </c>
    </row>
    <row customHeight="1" ht="11.25">
      <c r="A695" s="0">
        <v>695</v>
      </c>
      <c r="B695" s="0" t="s">
        <v>5118</v>
      </c>
      <c r="C695" s="0" t="s">
        <v>5101</v>
      </c>
      <c r="D695" s="0" t="s">
        <v>5129</v>
      </c>
    </row>
    <row customHeight="1" ht="11.25">
      <c r="A696" s="0">
        <v>696</v>
      </c>
      <c r="B696" s="0" t="s">
        <v>5118</v>
      </c>
      <c r="C696" s="0" t="s">
        <v>5130</v>
      </c>
      <c r="D696" s="0" t="s">
        <v>5131</v>
      </c>
    </row>
    <row customHeight="1" ht="11.25">
      <c r="A697" s="0">
        <v>697</v>
      </c>
      <c r="B697" s="0" t="s">
        <v>5118</v>
      </c>
      <c r="C697" s="0" t="s">
        <v>5132</v>
      </c>
      <c r="D697" s="0" t="s">
        <v>5133</v>
      </c>
    </row>
    <row customHeight="1" ht="11.25">
      <c r="A698" s="0">
        <v>698</v>
      </c>
      <c r="B698" s="0" t="s">
        <v>5118</v>
      </c>
      <c r="C698" s="0" t="s">
        <v>5134</v>
      </c>
      <c r="D698" s="0" t="s">
        <v>5135</v>
      </c>
    </row>
    <row customHeight="1" ht="11.25">
      <c r="A699" s="0">
        <v>699</v>
      </c>
      <c r="B699" s="0" t="s">
        <v>5118</v>
      </c>
      <c r="C699" s="0" t="s">
        <v>3921</v>
      </c>
      <c r="D699" s="0" t="s">
        <v>5136</v>
      </c>
    </row>
    <row customHeight="1" ht="11.25">
      <c r="A700" s="0">
        <v>700</v>
      </c>
      <c r="B700" s="0" t="s">
        <v>5118</v>
      </c>
      <c r="C700" s="0" t="s">
        <v>5137</v>
      </c>
      <c r="D700" s="0" t="s">
        <v>5138</v>
      </c>
    </row>
    <row customHeight="1" ht="11.25">
      <c r="A701" s="0">
        <v>701</v>
      </c>
      <c r="B701" s="0" t="s">
        <v>5118</v>
      </c>
      <c r="C701" s="0" t="s">
        <v>4673</v>
      </c>
      <c r="D701" s="0" t="s">
        <v>5139</v>
      </c>
    </row>
    <row customHeight="1" ht="11.25">
      <c r="A702" s="0">
        <v>702</v>
      </c>
      <c r="B702" s="0" t="s">
        <v>5118</v>
      </c>
      <c r="C702" s="0" t="s">
        <v>5140</v>
      </c>
      <c r="D702" s="0" t="s">
        <v>5141</v>
      </c>
    </row>
    <row customHeight="1" ht="11.25">
      <c r="A703" s="0">
        <v>703</v>
      </c>
      <c r="B703" s="0" t="s">
        <v>5118</v>
      </c>
      <c r="C703" s="0" t="s">
        <v>5142</v>
      </c>
      <c r="D703" s="0" t="s">
        <v>5143</v>
      </c>
    </row>
    <row customHeight="1" ht="11.25">
      <c r="A704" s="0">
        <v>704</v>
      </c>
      <c r="B704" s="0" t="s">
        <v>5118</v>
      </c>
      <c r="C704" s="0" t="s">
        <v>5144</v>
      </c>
      <c r="D704" s="0" t="s">
        <v>5145</v>
      </c>
    </row>
    <row customHeight="1" ht="11.25">
      <c r="A705" s="0">
        <v>705</v>
      </c>
      <c r="B705" s="0" t="s">
        <v>5118</v>
      </c>
      <c r="C705" s="0" t="s">
        <v>5146</v>
      </c>
      <c r="D705" s="0" t="s">
        <v>5147</v>
      </c>
    </row>
    <row customHeight="1" ht="11.25">
      <c r="A706" s="0">
        <v>706</v>
      </c>
      <c r="B706" s="0" t="s">
        <v>5118</v>
      </c>
      <c r="C706" s="0" t="s">
        <v>5148</v>
      </c>
      <c r="D706" s="0" t="s">
        <v>5149</v>
      </c>
    </row>
    <row customHeight="1" ht="11.25">
      <c r="A707" s="0">
        <v>707</v>
      </c>
      <c r="B707" s="0" t="s">
        <v>5118</v>
      </c>
      <c r="C707" s="0" t="s">
        <v>5118</v>
      </c>
      <c r="D707" s="0" t="s">
        <v>5150</v>
      </c>
    </row>
    <row customHeight="1" ht="11.25">
      <c r="A708" s="0">
        <v>708</v>
      </c>
      <c r="B708" s="0" t="s">
        <v>5118</v>
      </c>
      <c r="C708" s="0" t="s">
        <v>5151</v>
      </c>
      <c r="D708" s="0" t="s">
        <v>5152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36F71-C724-4606-474D-ECA459A25C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2875" width="9.140625"/>
    <col min="2" max="2" style="22875" width="84.28125" customWidth="1"/>
    <col min="3" max="3" style="22875" width="9.140625"/>
  </cols>
  <sheetData>
    <row customHeight="1" ht="11.25">
      <c r="A1" s="1233" t="s">
        <v>5153</v>
      </c>
      <c r="B1" s="1233" t="s">
        <v>5154</v>
      </c>
      <c r="C1" s="1233" t="s">
        <v>1324</v>
      </c>
    </row>
    <row customHeight="1" ht="11.25">
      <c r="A2" s="1233">
        <v>4189678</v>
      </c>
      <c r="B2" s="1233" t="s">
        <v>5155</v>
      </c>
      <c r="C2" s="1233" t="s">
        <v>5156</v>
      </c>
    </row>
    <row customHeight="1" ht="11.25">
      <c r="A3" s="1233">
        <v>4190415</v>
      </c>
      <c r="B3" s="1233" t="s">
        <v>5157</v>
      </c>
      <c r="C3" s="1233" t="s">
        <v>5156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0D541-ABE9-409C-3565-981B07D960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2879" width="38.421875" customWidth="1"/>
    <col min="2" max="5" style="22879" width="9.140625"/>
  </cols>
  <sheetData>
    <row customHeight="1" ht="15">
      <c r="A1" s="561" t="s">
        <v>5158</v>
      </c>
      <c r="B1" s="561" t="s">
        <v>5159</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1694A-C0B8-4B7E-BFF7-31440A6466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5160</v>
      </c>
      <c r="B1" s="0" t="b">
        <v>1</v>
      </c>
    </row>
    <row customHeight="1" ht="11.25">
      <c r="A2" s="0" t="s">
        <v>5161</v>
      </c>
      <c r="B2" s="0" t="b">
        <v>0</v>
      </c>
    </row>
    <row customHeight="1" ht="11.25">
      <c r="A3" s="0" t="s">
        <v>5162</v>
      </c>
      <c r="B3" s="0" t="b">
        <v>1</v>
      </c>
    </row>
    <row customHeight="1" ht="11.25">
      <c r="A4" s="0" t="s">
        <v>5163</v>
      </c>
      <c r="B4" s="0" t="b">
        <v>0</v>
      </c>
    </row>
    <row customHeight="1" ht="11.25">
      <c r="A5" s="0" t="s">
        <v>5164</v>
      </c>
      <c r="B5" s="0" t="b">
        <v>0</v>
      </c>
    </row>
    <row customHeight="1" ht="11.25">
      <c r="A6" s="0" t="s">
        <v>5165</v>
      </c>
      <c r="B6" s="0" t="b">
        <v>0</v>
      </c>
    </row>
    <row customHeight="1" ht="11.25">
      <c r="A7" s="0" t="s">
        <v>5166</v>
      </c>
      <c r="B7" s="0" t="b">
        <v>0</v>
      </c>
    </row>
    <row customHeight="1" ht="11.25">
      <c r="A8" s="0" t="s">
        <v>5167</v>
      </c>
      <c r="B8" s="0" t="b">
        <v>0</v>
      </c>
    </row>
    <row customHeight="1" ht="11.25">
      <c r="A9" s="0" t="s">
        <v>5168</v>
      </c>
      <c r="B9" s="0" t="b">
        <v>0</v>
      </c>
    </row>
    <row customHeight="1" ht="11.25">
      <c r="A10" s="0" t="s">
        <v>5169</v>
      </c>
      <c r="B10" s="0" t="b">
        <v>0</v>
      </c>
    </row>
    <row customHeight="1" ht="11.25">
      <c r="A11" s="0" t="s">
        <v>5170</v>
      </c>
      <c r="B11" s="0" t="b">
        <v>0</v>
      </c>
    </row>
    <row customHeight="1" ht="11.25">
      <c r="A12" s="0" t="s">
        <v>5171</v>
      </c>
      <c r="B12" s="0" t="b">
        <v>1</v>
      </c>
    </row>
    <row customHeight="1" ht="11.25">
      <c r="A13" s="0" t="s">
        <v>5172</v>
      </c>
      <c r="B13" s="0" t="b">
        <v>0</v>
      </c>
    </row>
    <row customHeight="1" ht="11.25">
      <c r="A14" s="0" t="s">
        <v>5173</v>
      </c>
      <c r="B14" s="0" t="b">
        <v>0</v>
      </c>
    </row>
    <row customHeight="1" ht="11.25">
      <c r="A15" s="0" t="s">
        <v>5174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4AA21-2C99-9F3C-82CE-4DA0E24AB4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089" width="9.140625"/>
  </cols>
  <sheetData>
    <row customHeight="1" ht="12.75">
      <c r="A1" s="461"/>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9C101-D95A-AF24-1D9D-F4BFA748BF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271" width="36.28125" customWidth="1"/>
    <col min="2" max="2" style="20271" width="21.140625" customWidth="1"/>
  </cols>
  <sheetData>
    <row customHeight="1" ht="11.25">
      <c r="A1" s="465" t="s">
        <v>5175</v>
      </c>
      <c r="B1" s="465" t="s">
        <v>5176</v>
      </c>
    </row>
    <row customHeight="1" ht="11.25">
      <c r="A2" s="460" t="s">
        <v>5177</v>
      </c>
      <c r="B2" s="460" t="s">
        <v>5178</v>
      </c>
    </row>
    <row customHeight="1" ht="11.25">
      <c r="A3" s="460" t="s">
        <v>5179</v>
      </c>
      <c r="B3" s="460" t="s">
        <v>5180</v>
      </c>
    </row>
    <row customHeight="1" ht="11.25">
      <c r="A4" s="460" t="s">
        <v>5181</v>
      </c>
      <c r="B4" s="460" t="s">
        <v>5182</v>
      </c>
    </row>
    <row customHeight="1" ht="11.25">
      <c r="A5" s="460" t="s">
        <v>5183</v>
      </c>
      <c r="B5" s="460" t="s">
        <v>5184</v>
      </c>
    </row>
    <row customHeight="1" ht="11.25">
      <c r="A6" s="460" t="s">
        <v>5185</v>
      </c>
      <c r="B6" s="460" t="s">
        <v>5186</v>
      </c>
    </row>
    <row customHeight="1" ht="11.25">
      <c r="A7" s="460" t="s">
        <v>5187</v>
      </c>
      <c r="B7" s="460" t="s">
        <v>5188</v>
      </c>
    </row>
    <row customHeight="1" ht="11.25">
      <c r="A8" s="460" t="s">
        <v>5189</v>
      </c>
      <c r="B8" s="460" t="s">
        <v>5190</v>
      </c>
    </row>
    <row customHeight="1" ht="11.25">
      <c r="A9" s="460" t="s">
        <v>5191</v>
      </c>
      <c r="B9" s="460" t="s">
        <v>5192</v>
      </c>
    </row>
    <row customHeight="1" ht="11.25">
      <c r="A10" s="460" t="s">
        <v>5193</v>
      </c>
      <c r="B10" s="460" t="s">
        <v>5194</v>
      </c>
    </row>
    <row customHeight="1" ht="11.25">
      <c r="A11" s="460" t="s">
        <v>5195</v>
      </c>
      <c r="B11" s="460" t="s">
        <v>5196</v>
      </c>
    </row>
    <row customHeight="1" ht="11.25">
      <c r="A12" s="460" t="s">
        <v>5197</v>
      </c>
      <c r="B12" s="460" t="s">
        <v>5198</v>
      </c>
    </row>
    <row customHeight="1" ht="11.25">
      <c r="A13" s="460" t="s">
        <v>5199</v>
      </c>
      <c r="B13" s="460" t="s">
        <v>5200</v>
      </c>
    </row>
    <row customHeight="1" ht="11.25">
      <c r="A14" s="460" t="s">
        <v>5201</v>
      </c>
      <c r="B14" s="460" t="s">
        <v>5202</v>
      </c>
    </row>
    <row customHeight="1" ht="11.25">
      <c r="A15" s="460" t="s">
        <v>5203</v>
      </c>
      <c r="B15" s="460" t="s">
        <v>5204</v>
      </c>
    </row>
    <row customHeight="1" ht="11.25">
      <c r="A16" s="460" t="s">
        <v>5205</v>
      </c>
      <c r="B16" s="460" t="s">
        <v>5206</v>
      </c>
    </row>
    <row customHeight="1" ht="11.25">
      <c r="A17" s="460" t="s">
        <v>5207</v>
      </c>
      <c r="B17" s="460" t="s">
        <v>5208</v>
      </c>
    </row>
    <row customHeight="1" ht="11.25">
      <c r="A18" s="460" t="s">
        <v>5209</v>
      </c>
      <c r="B18" s="460" t="s">
        <v>5210</v>
      </c>
    </row>
    <row customHeight="1" ht="11.25">
      <c r="A19" s="460" t="s">
        <v>5211</v>
      </c>
      <c r="B19" s="460" t="s">
        <v>5212</v>
      </c>
    </row>
    <row customHeight="1" ht="11.25">
      <c r="A20" s="460" t="s">
        <v>5213</v>
      </c>
      <c r="B20" s="460" t="s">
        <v>5214</v>
      </c>
    </row>
    <row customHeight="1" ht="11.25">
      <c r="A21" s="460" t="s">
        <v>5215</v>
      </c>
      <c r="B21" s="460" t="s">
        <v>5216</v>
      </c>
    </row>
    <row customHeight="1" ht="11.25">
      <c r="A22" s="460" t="s">
        <v>5217</v>
      </c>
      <c r="B22" s="460" t="s">
        <v>5218</v>
      </c>
    </row>
    <row customHeight="1" ht="11.25">
      <c r="A23" s="460" t="s">
        <v>5219</v>
      </c>
      <c r="B23" s="460" t="s">
        <v>5220</v>
      </c>
    </row>
    <row customHeight="1" ht="11.25">
      <c r="A24" s="460" t="s">
        <v>5221</v>
      </c>
      <c r="B24" s="460" t="s">
        <v>5222</v>
      </c>
    </row>
    <row customHeight="1" ht="11.25">
      <c r="A25" s="460" t="s">
        <v>5223</v>
      </c>
      <c r="B25" s="460" t="s">
        <v>5224</v>
      </c>
    </row>
    <row customHeight="1" ht="11.25">
      <c r="A26" s="460" t="s">
        <v>5225</v>
      </c>
      <c r="B26" s="460" t="s">
        <v>5226</v>
      </c>
    </row>
    <row customHeight="1" ht="11.25">
      <c r="A27" s="460" t="s">
        <v>5227</v>
      </c>
      <c r="B27" s="460" t="s">
        <v>5228</v>
      </c>
    </row>
    <row customHeight="1" ht="11.25">
      <c r="A28" s="460" t="s">
        <v>5229</v>
      </c>
      <c r="B28" s="460" t="s">
        <v>5230</v>
      </c>
    </row>
    <row customHeight="1" ht="11.25">
      <c r="A29" s="460" t="s">
        <v>5231</v>
      </c>
      <c r="B29" s="460" t="s">
        <v>5232</v>
      </c>
    </row>
    <row customHeight="1" ht="11.25">
      <c r="A30" s="460" t="s">
        <v>5233</v>
      </c>
      <c r="B30" s="460" t="s">
        <v>5234</v>
      </c>
    </row>
    <row customHeight="1" ht="11.25">
      <c r="A31" s="460" t="s">
        <v>5235</v>
      </c>
      <c r="B31" s="460" t="s">
        <v>5236</v>
      </c>
    </row>
    <row customHeight="1" ht="11.25">
      <c r="A32" s="460" t="s">
        <v>5237</v>
      </c>
      <c r="B32" s="460" t="s">
        <v>5238</v>
      </c>
    </row>
    <row customHeight="1" ht="11.25">
      <c r="A33" s="460" t="s">
        <v>5239</v>
      </c>
      <c r="B33" s="460" t="s">
        <v>5240</v>
      </c>
    </row>
    <row customHeight="1" ht="11.25">
      <c r="A34" s="460" t="s">
        <v>5241</v>
      </c>
      <c r="B34" s="460" t="s">
        <v>5242</v>
      </c>
    </row>
    <row customHeight="1" ht="11.25">
      <c r="A35" s="460" t="s">
        <v>5243</v>
      </c>
      <c r="B35" s="460" t="s">
        <v>5244</v>
      </c>
    </row>
    <row customHeight="1" ht="11.25">
      <c r="A36" s="460" t="s">
        <v>5245</v>
      </c>
      <c r="B36" s="460" t="s">
        <v>5246</v>
      </c>
    </row>
    <row customHeight="1" ht="11.25">
      <c r="A37" s="460" t="s">
        <v>5247</v>
      </c>
      <c r="B37" s="460" t="s">
        <v>5248</v>
      </c>
    </row>
    <row customHeight="1" ht="11.25">
      <c r="A38" s="460" t="s">
        <v>5249</v>
      </c>
      <c r="B38" s="460" t="s">
        <v>5250</v>
      </c>
    </row>
    <row customHeight="1" ht="11.25">
      <c r="A39" s="460" t="s">
        <v>5251</v>
      </c>
      <c r="B39" s="460" t="s">
        <v>5252</v>
      </c>
    </row>
    <row customHeight="1" ht="11.25">
      <c r="A40" s="460" t="s">
        <v>5253</v>
      </c>
      <c r="B40" s="460" t="s">
        <v>5254</v>
      </c>
    </row>
    <row customHeight="1" ht="11.25">
      <c r="A41" s="460" t="s">
        <v>5255</v>
      </c>
      <c r="B41" s="460" t="s">
        <v>5256</v>
      </c>
    </row>
    <row customHeight="1" ht="11.25">
      <c r="A42" s="460" t="s">
        <v>5257</v>
      </c>
      <c r="B42" s="460" t="s">
        <v>5258</v>
      </c>
    </row>
    <row customHeight="1" ht="11.25">
      <c r="A43" s="460" t="s">
        <v>5259</v>
      </c>
      <c r="B43" s="460" t="s">
        <v>5260</v>
      </c>
    </row>
    <row customHeight="1" ht="11.25">
      <c r="A44" s="460" t="s">
        <v>5261</v>
      </c>
      <c r="B44" s="460" t="s">
        <v>5262</v>
      </c>
    </row>
    <row customHeight="1" ht="11.25">
      <c r="A45" s="460" t="s">
        <v>5263</v>
      </c>
      <c r="B45" s="460" t="s">
        <v>5264</v>
      </c>
    </row>
    <row customHeight="1" ht="11.25">
      <c r="A46" s="460" t="s">
        <v>5265</v>
      </c>
      <c r="B46" s="460" t="s">
        <v>5266</v>
      </c>
    </row>
    <row customHeight="1" ht="11.25">
      <c r="A47" s="460" t="s">
        <v>5267</v>
      </c>
      <c r="B47" s="460" t="s">
        <v>5268</v>
      </c>
    </row>
    <row customHeight="1" ht="11.25">
      <c r="A48" s="460" t="s">
        <v>5269</v>
      </c>
      <c r="B48" s="460" t="s">
        <v>5270</v>
      </c>
    </row>
    <row customHeight="1" ht="11.25">
      <c r="A49" s="460" t="s">
        <v>5271</v>
      </c>
      <c r="B49" s="460" t="s">
        <v>5272</v>
      </c>
    </row>
    <row customHeight="1" ht="11.25">
      <c r="A50" s="460" t="s">
        <v>5273</v>
      </c>
      <c r="B50" s="460" t="s">
        <v>5274</v>
      </c>
    </row>
    <row customHeight="1" ht="11.25">
      <c r="A51" s="460" t="s">
        <v>5275</v>
      </c>
      <c r="B51" s="460" t="s">
        <v>5276</v>
      </c>
    </row>
    <row customHeight="1" ht="11.25">
      <c r="A52" s="460" t="s">
        <v>5277</v>
      </c>
      <c r="B52" s="460" t="s">
        <v>5278</v>
      </c>
    </row>
    <row customHeight="1" ht="11.25">
      <c r="A53" s="460" t="s">
        <v>5279</v>
      </c>
      <c r="B53" s="460" t="s">
        <v>5280</v>
      </c>
    </row>
    <row customHeight="1" ht="11.25">
      <c r="A54" s="460" t="s">
        <v>5281</v>
      </c>
      <c r="B54" s="460" t="s">
        <v>5282</v>
      </c>
    </row>
    <row customHeight="1" ht="11.25">
      <c r="A55" s="460" t="s">
        <v>5283</v>
      </c>
      <c r="B55" s="460" t="s">
        <v>5284</v>
      </c>
    </row>
    <row customHeight="1" ht="11.25">
      <c r="A56" s="460" t="s">
        <v>5285</v>
      </c>
      <c r="B56" s="460" t="s">
        <v>5286</v>
      </c>
    </row>
    <row customHeight="1" ht="11.25">
      <c r="A57" s="460" t="s">
        <v>5287</v>
      </c>
      <c r="B57" s="460" t="s">
        <v>5288</v>
      </c>
    </row>
    <row customHeight="1" ht="11.25">
      <c r="A58" s="460" t="s">
        <v>5289</v>
      </c>
      <c r="B58" s="460" t="s">
        <v>5290</v>
      </c>
    </row>
    <row customHeight="1" ht="11.25">
      <c r="A59" s="460" t="s">
        <v>5291</v>
      </c>
      <c r="B59" s="460" t="s">
        <v>5292</v>
      </c>
    </row>
    <row customHeight="1" ht="11.25">
      <c r="A60" s="460" t="s">
        <v>5293</v>
      </c>
      <c r="B60" s="460" t="s">
        <v>5294</v>
      </c>
    </row>
    <row customHeight="1" ht="11.25">
      <c r="A61" s="460"/>
      <c r="B61" s="460" t="s">
        <v>5295</v>
      </c>
    </row>
    <row customHeight="1" ht="11.25">
      <c r="A62" s="460"/>
      <c r="B62" s="460" t="s">
        <v>5296</v>
      </c>
    </row>
    <row customHeight="1" ht="11.25">
      <c r="A63" s="460"/>
      <c r="B63" s="460" t="s">
        <v>5297</v>
      </c>
    </row>
    <row customHeight="1" ht="11.25">
      <c r="A64" s="460"/>
      <c r="B64" s="460" t="s">
        <v>5298</v>
      </c>
    </row>
    <row customHeight="1" ht="11.25">
      <c r="A65" s="460"/>
      <c r="B65" s="460" t="s">
        <v>5299</v>
      </c>
    </row>
    <row customHeight="1" ht="11.25">
      <c r="A66" s="460"/>
      <c r="B66" s="460" t="s">
        <v>5300</v>
      </c>
    </row>
    <row customHeight="1" ht="11.25">
      <c r="A67" s="460"/>
      <c r="B67" s="460" t="s">
        <v>5301</v>
      </c>
    </row>
    <row customHeight="1" ht="11.25">
      <c r="A68" s="460"/>
      <c r="B68" s="460" t="s">
        <v>5302</v>
      </c>
    </row>
    <row customHeight="1" ht="11.25">
      <c r="A69" s="460"/>
      <c r="B69" s="460" t="s">
        <v>5303</v>
      </c>
    </row>
    <row customHeight="1" ht="11.25">
      <c r="A70" s="460"/>
      <c r="B70" s="460" t="s">
        <v>5304</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DF66D-34C1-7E69-7542-BBEEE2F09C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271" width="3.7109375" customWidth="1"/>
    <col min="2" max="2" style="20271" width="90.7109375" customWidth="1"/>
    <col min="3" max="4" style="20271" width="9.140625"/>
  </cols>
  <sheetData>
    <row customHeight="1" ht="11.25">
      <c r="B1" s="491" t="s">
        <v>5305</v>
      </c>
    </row>
    <row customHeight="1" ht="90">
      <c r="B2" s="492" t="s">
        <v>5306</v>
      </c>
    </row>
    <row customHeight="1" ht="67.5">
      <c r="B3" s="492" t="s">
        <v>5307</v>
      </c>
    </row>
    <row customHeight="1" ht="33.75">
      <c r="B4" s="492" t="s">
        <v>5308</v>
      </c>
    </row>
    <row customHeight="1" ht="11.25">
      <c r="B5" s="492" t="s">
        <v>5309</v>
      </c>
    </row>
    <row customHeight="1" ht="22.5">
      <c r="B6" s="492" t="s">
        <v>5310</v>
      </c>
    </row>
    <row customHeight="1" ht="22.5">
      <c r="B7" s="492" t="s">
        <v>5311</v>
      </c>
    </row>
    <row customHeight="1" ht="22.5">
      <c r="B8" s="492" t="s">
        <v>5312</v>
      </c>
    </row>
    <row customHeight="1" ht="22.5">
      <c r="B9" s="492" t="s">
        <v>5313</v>
      </c>
    </row>
    <row customHeight="1" ht="56.25">
      <c r="B10" s="492" t="s">
        <v>5314</v>
      </c>
    </row>
    <row customHeight="1" ht="12.75">
      <c r="B11" s="557" t="s">
        <v>5315</v>
      </c>
    </row>
    <row customHeight="1" ht="11.25">
      <c r="B12" s="491" t="s">
        <v>5316</v>
      </c>
    </row>
    <row customHeight="1" ht="22.5">
      <c r="B13" s="492" t="s">
        <v>5317</v>
      </c>
    </row>
    <row customHeight="1" ht="67.5">
      <c r="B14" s="492" t="s">
        <v>5318</v>
      </c>
    </row>
    <row customHeight="1" ht="22.5">
      <c r="B15" s="492" t="s">
        <v>5319</v>
      </c>
    </row>
    <row customHeight="1" ht="11.25">
      <c r="B16" s="491" t="s">
        <v>5320</v>
      </c>
      <c r="D16" s="498"/>
    </row>
    <row customHeight="1" ht="33.75">
      <c r="B17" s="492" t="s">
        <v>5321</v>
      </c>
    </row>
    <row customHeight="1" ht="33.75">
      <c r="B18" s="492" t="s">
        <v>5322</v>
      </c>
    </row>
    <row customHeight="1" ht="11.25">
      <c r="B19" s="492" t="s">
        <v>5323</v>
      </c>
    </row>
    <row customHeight="1" ht="33.75">
      <c r="B20" s="492" t="s">
        <v>5324</v>
      </c>
    </row>
    <row customHeight="1" ht="11.25">
      <c r="B21" s="491" t="s">
        <v>5325</v>
      </c>
    </row>
    <row customHeight="1" ht="11.25">
      <c r="B22" s="492" t="s">
        <v>5326</v>
      </c>
    </row>
    <row r="24" customHeight="1" ht="22.5">
      <c r="B24" s="559" t="s">
        <v>5327</v>
      </c>
    </row>
    <row r="26" customHeight="1" ht="11.25">
      <c r="B26" s="491" t="s">
        <v>5328</v>
      </c>
    </row>
    <row customHeight="1" ht="22.5">
      <c r="B27" s="558" t="s">
        <v>391</v>
      </c>
    </row>
    <row customHeight="1" ht="56.25">
      <c r="B28" s="558" t="s">
        <v>5329</v>
      </c>
    </row>
    <row customHeight="1" ht="11.25">
      <c r="B29" s="608" t="s">
        <v>5330</v>
      </c>
    </row>
    <row customHeight="1" ht="22.5">
      <c r="B30" s="558" t="s">
        <v>5331</v>
      </c>
    </row>
    <row r="32" customHeight="1" ht="11.25">
      <c r="A32" s="586"/>
      <c r="B32" s="587" t="s">
        <v>5332</v>
      </c>
    </row>
    <row customHeight="1" ht="14.25">
      <c r="A33" s="588">
        <v>1</v>
      </c>
      <c r="B33" s="589" t="s">
        <v>5333</v>
      </c>
    </row>
    <row customHeight="1" ht="14.25">
      <c r="A34" s="588">
        <v>2</v>
      </c>
      <c r="B34" s="589" t="s">
        <v>5334</v>
      </c>
    </row>
    <row customHeight="1" ht="11.25">
      <c r="B35" s="587" t="s">
        <v>5335</v>
      </c>
    </row>
    <row customHeight="1" ht="11.25">
      <c r="B36" s="589" t="s">
        <v>5336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